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OP 2014-2020\PRV SR 2014 - 2020\Výzva_OBCE_7.4_Opätovná_2017\PROJEKTY\A1 _A2_Liptovská Sielnica\A2_Dom_smútku\VO Dom smútku\Príloha 2 Výkaz výmer\"/>
    </mc:Choice>
  </mc:AlternateContent>
  <bookViews>
    <workbookView xWindow="0" yWindow="0" windowWidth="20490" windowHeight="7755"/>
  </bookViews>
  <sheets>
    <sheet name="Rekapitulácia stavby" sheetId="1" r:id="rId1"/>
    <sheet name="Modernizácia Domu s..." sheetId="2" r:id="rId2"/>
    <sheet name="Bleskozvod" sheetId="3" r:id="rId3"/>
  </sheets>
  <externalReferences>
    <externalReference r:id="rId4"/>
  </externalReferences>
  <definedNames>
    <definedName name="_xlnm.Print_Titles" localSheetId="2">Bleskozvod!$112:$112</definedName>
    <definedName name="_xlnm.Print_Titles" localSheetId="1">'Modernizácia Domu s...'!$124:$124</definedName>
    <definedName name="_xlnm.Print_Titles" localSheetId="0">'Rekapitulácia stavby'!$85:$85</definedName>
    <definedName name="_xlnm.Print_Area" localSheetId="2">Bleskozvod!$C$4:$Q$70,Bleskozvod!$C$76:$Q$96,Bleskozvod!$C$102:$Q$143</definedName>
    <definedName name="_xlnm.Print_Area" localSheetId="1">'Modernizácia Domu s...'!$C$4:$Q$70,'Modernizácia Domu s...'!$C$76:$Q$109,'Modernizácia Domu s...'!$C$115:$Q$331</definedName>
    <definedName name="_xlnm.Print_Area" localSheetId="0">'Rekapitulácia stavby'!$C$4:$AP$70,'Rekapitulácia stavby'!$C$76:$AP$93</definedName>
  </definedNames>
  <calcPr calcId="152511"/>
</workbook>
</file>

<file path=xl/calcChain.xml><?xml version="1.0" encoding="utf-8"?>
<calcChain xmlns="http://schemas.openxmlformats.org/spreadsheetml/2006/main">
  <c r="AZ88" i="1" l="1"/>
  <c r="AY88" i="1"/>
  <c r="AV88" i="1"/>
  <c r="AU88" i="1"/>
  <c r="O14" i="3"/>
  <c r="E14" i="3"/>
  <c r="O13" i="3"/>
  <c r="BK143" i="3"/>
  <c r="BK140" i="3" s="1"/>
  <c r="N140" i="3" s="1"/>
  <c r="N92" i="3" s="1"/>
  <c r="BI143" i="3"/>
  <c r="BH143" i="3"/>
  <c r="BG143" i="3"/>
  <c r="BE143" i="3"/>
  <c r="AA143" i="3"/>
  <c r="Y143" i="3"/>
  <c r="Y140" i="3" s="1"/>
  <c r="W143" i="3"/>
  <c r="N143" i="3"/>
  <c r="BF143" i="3" s="1"/>
  <c r="BK142" i="3"/>
  <c r="BI142" i="3"/>
  <c r="BH142" i="3"/>
  <c r="BG142" i="3"/>
  <c r="BE142" i="3"/>
  <c r="AA142" i="3"/>
  <c r="Y142" i="3"/>
  <c r="W142" i="3"/>
  <c r="N142" i="3"/>
  <c r="BF142" i="3" s="1"/>
  <c r="BK141" i="3"/>
  <c r="BI141" i="3"/>
  <c r="BH141" i="3"/>
  <c r="BG141" i="3"/>
  <c r="BE141" i="3"/>
  <c r="AA141" i="3"/>
  <c r="Y141" i="3"/>
  <c r="W141" i="3"/>
  <c r="N141" i="3"/>
  <c r="BF141" i="3" s="1"/>
  <c r="AA140" i="3"/>
  <c r="W140" i="3"/>
  <c r="BK139" i="3"/>
  <c r="BI139" i="3"/>
  <c r="BH139" i="3"/>
  <c r="BG139" i="3"/>
  <c r="BE139" i="3"/>
  <c r="AA139" i="3"/>
  <c r="Y139" i="3"/>
  <c r="W139" i="3"/>
  <c r="N139" i="3"/>
  <c r="BF139" i="3" s="1"/>
  <c r="BK138" i="3"/>
  <c r="BI138" i="3"/>
  <c r="BH138" i="3"/>
  <c r="BG138" i="3"/>
  <c r="BE138" i="3"/>
  <c r="AA138" i="3"/>
  <c r="Y138" i="3"/>
  <c r="W138" i="3"/>
  <c r="N138" i="3"/>
  <c r="BF138" i="3" s="1"/>
  <c r="BK137" i="3"/>
  <c r="BI137" i="3"/>
  <c r="BH137" i="3"/>
  <c r="BG137" i="3"/>
  <c r="BE137" i="3"/>
  <c r="AA137" i="3"/>
  <c r="Y137" i="3"/>
  <c r="W137" i="3"/>
  <c r="N137" i="3"/>
  <c r="BF137" i="3" s="1"/>
  <c r="BK136" i="3"/>
  <c r="BI136" i="3"/>
  <c r="BH136" i="3"/>
  <c r="BG136" i="3"/>
  <c r="BE136" i="3"/>
  <c r="AA136" i="3"/>
  <c r="Y136" i="3"/>
  <c r="W136" i="3"/>
  <c r="N136" i="3"/>
  <c r="BF136" i="3" s="1"/>
  <c r="BK135" i="3"/>
  <c r="BI135" i="3"/>
  <c r="BH135" i="3"/>
  <c r="BG135" i="3"/>
  <c r="BE135" i="3"/>
  <c r="AA135" i="3"/>
  <c r="Y135" i="3"/>
  <c r="W135" i="3"/>
  <c r="N135" i="3"/>
  <c r="BF135" i="3" s="1"/>
  <c r="BK134" i="3"/>
  <c r="BI134" i="3"/>
  <c r="BH134" i="3"/>
  <c r="BG134" i="3"/>
  <c r="BE134" i="3"/>
  <c r="AA134" i="3"/>
  <c r="Y134" i="3"/>
  <c r="W134" i="3"/>
  <c r="N134" i="3"/>
  <c r="BF134" i="3" s="1"/>
  <c r="BK133" i="3"/>
  <c r="BI133" i="3"/>
  <c r="BH133" i="3"/>
  <c r="BG133" i="3"/>
  <c r="BE133" i="3"/>
  <c r="AA133" i="3"/>
  <c r="Y133" i="3"/>
  <c r="W133" i="3"/>
  <c r="N133" i="3"/>
  <c r="BF133" i="3" s="1"/>
  <c r="BK132" i="3"/>
  <c r="BI132" i="3"/>
  <c r="BH132" i="3"/>
  <c r="BG132" i="3"/>
  <c r="BE132" i="3"/>
  <c r="AA132" i="3"/>
  <c r="Y132" i="3"/>
  <c r="W132" i="3"/>
  <c r="N132" i="3"/>
  <c r="BF132" i="3" s="1"/>
  <c r="BK131" i="3"/>
  <c r="BI131" i="3"/>
  <c r="BH131" i="3"/>
  <c r="BG131" i="3"/>
  <c r="BF131" i="3"/>
  <c r="BE131" i="3"/>
  <c r="AA131" i="3"/>
  <c r="Y131" i="3"/>
  <c r="W131" i="3"/>
  <c r="N131" i="3"/>
  <c r="BK130" i="3"/>
  <c r="BI130" i="3"/>
  <c r="BH130" i="3"/>
  <c r="BG130" i="3"/>
  <c r="BE130" i="3"/>
  <c r="AA130" i="3"/>
  <c r="Y130" i="3"/>
  <c r="W130" i="3"/>
  <c r="N130" i="3"/>
  <c r="BF130" i="3" s="1"/>
  <c r="BK129" i="3"/>
  <c r="BI129" i="3"/>
  <c r="BH129" i="3"/>
  <c r="BG129" i="3"/>
  <c r="BE129" i="3"/>
  <c r="AA129" i="3"/>
  <c r="Y129" i="3"/>
  <c r="W129" i="3"/>
  <c r="N129" i="3"/>
  <c r="BF129" i="3" s="1"/>
  <c r="BK128" i="3"/>
  <c r="BI128" i="3"/>
  <c r="BH128" i="3"/>
  <c r="BG128" i="3"/>
  <c r="BE128" i="3"/>
  <c r="AA128" i="3"/>
  <c r="Y128" i="3"/>
  <c r="W128" i="3"/>
  <c r="N128" i="3"/>
  <c r="BF128" i="3" s="1"/>
  <c r="BK127" i="3"/>
  <c r="BI127" i="3"/>
  <c r="BH127" i="3"/>
  <c r="BG127" i="3"/>
  <c r="BE127" i="3"/>
  <c r="AA127" i="3"/>
  <c r="Y127" i="3"/>
  <c r="W127" i="3"/>
  <c r="N127" i="3"/>
  <c r="BF127" i="3" s="1"/>
  <c r="BK126" i="3"/>
  <c r="BI126" i="3"/>
  <c r="BH126" i="3"/>
  <c r="BG126" i="3"/>
  <c r="BE126" i="3"/>
  <c r="AA126" i="3"/>
  <c r="Y126" i="3"/>
  <c r="W126" i="3"/>
  <c r="N126" i="3"/>
  <c r="BF126" i="3" s="1"/>
  <c r="BK125" i="3"/>
  <c r="BI125" i="3"/>
  <c r="BH125" i="3"/>
  <c r="BG125" i="3"/>
  <c r="BE125" i="3"/>
  <c r="AA125" i="3"/>
  <c r="Y125" i="3"/>
  <c r="W125" i="3"/>
  <c r="N125" i="3"/>
  <c r="BF125" i="3" s="1"/>
  <c r="BK124" i="3"/>
  <c r="BI124" i="3"/>
  <c r="BH124" i="3"/>
  <c r="BG124" i="3"/>
  <c r="BE124" i="3"/>
  <c r="AA124" i="3"/>
  <c r="Y124" i="3"/>
  <c r="W124" i="3"/>
  <c r="N124" i="3"/>
  <c r="BF124" i="3" s="1"/>
  <c r="BK123" i="3"/>
  <c r="BI123" i="3"/>
  <c r="BH123" i="3"/>
  <c r="BG123" i="3"/>
  <c r="BE123" i="3"/>
  <c r="AA123" i="3"/>
  <c r="Y123" i="3"/>
  <c r="W123" i="3"/>
  <c r="N123" i="3"/>
  <c r="BF123" i="3" s="1"/>
  <c r="BK122" i="3"/>
  <c r="BI122" i="3"/>
  <c r="BH122" i="3"/>
  <c r="BG122" i="3"/>
  <c r="BE122" i="3"/>
  <c r="AA122" i="3"/>
  <c r="Y122" i="3"/>
  <c r="W122" i="3"/>
  <c r="N122" i="3"/>
  <c r="BF122" i="3" s="1"/>
  <c r="BK121" i="3"/>
  <c r="BI121" i="3"/>
  <c r="BH121" i="3"/>
  <c r="BG121" i="3"/>
  <c r="BE121" i="3"/>
  <c r="AA121" i="3"/>
  <c r="Y121" i="3"/>
  <c r="W121" i="3"/>
  <c r="N121" i="3"/>
  <c r="BF121" i="3" s="1"/>
  <c r="BK120" i="3"/>
  <c r="BI120" i="3"/>
  <c r="BH120" i="3"/>
  <c r="BG120" i="3"/>
  <c r="BE120" i="3"/>
  <c r="AA120" i="3"/>
  <c r="Y120" i="3"/>
  <c r="W120" i="3"/>
  <c r="N120" i="3"/>
  <c r="BF120" i="3" s="1"/>
  <c r="BK119" i="3"/>
  <c r="BI119" i="3"/>
  <c r="BH119" i="3"/>
  <c r="BG119" i="3"/>
  <c r="BE119" i="3"/>
  <c r="AA119" i="3"/>
  <c r="Y119" i="3"/>
  <c r="W119" i="3"/>
  <c r="N119" i="3"/>
  <c r="BF119" i="3" s="1"/>
  <c r="BK118" i="3"/>
  <c r="BI118" i="3"/>
  <c r="BH118" i="3"/>
  <c r="BG118" i="3"/>
  <c r="BE118" i="3"/>
  <c r="AA118" i="3"/>
  <c r="AA116" i="3" s="1"/>
  <c r="AA115" i="3" s="1"/>
  <c r="AA114" i="3" s="1"/>
  <c r="AA113" i="3" s="1"/>
  <c r="Y118" i="3"/>
  <c r="W118" i="3"/>
  <c r="N118" i="3"/>
  <c r="BF118" i="3" s="1"/>
  <c r="BK117" i="3"/>
  <c r="BI117" i="3"/>
  <c r="BH117" i="3"/>
  <c r="BG117" i="3"/>
  <c r="BE117" i="3"/>
  <c r="AA117" i="3"/>
  <c r="Y117" i="3"/>
  <c r="W117" i="3"/>
  <c r="W116" i="3" s="1"/>
  <c r="W115" i="3" s="1"/>
  <c r="W114" i="3" s="1"/>
  <c r="W113" i="3" s="1"/>
  <c r="N117" i="3"/>
  <c r="BF117" i="3" s="1"/>
  <c r="F110" i="3"/>
  <c r="M109" i="3"/>
  <c r="M107" i="3"/>
  <c r="F107" i="3"/>
  <c r="F105" i="3"/>
  <c r="M81" i="3"/>
  <c r="F79" i="3"/>
  <c r="M28" i="3"/>
  <c r="O21" i="3"/>
  <c r="E21" i="3"/>
  <c r="M84" i="3" s="1"/>
  <c r="O20" i="3"/>
  <c r="O18" i="3"/>
  <c r="E18" i="3"/>
  <c r="M83" i="3" s="1"/>
  <c r="F84" i="3"/>
  <c r="F109" i="3"/>
  <c r="F78" i="3"/>
  <c r="AY89" i="1"/>
  <c r="AX89" i="1"/>
  <c r="BI328" i="2"/>
  <c r="BH328" i="2"/>
  <c r="BG328" i="2"/>
  <c r="BE328" i="2"/>
  <c r="AA328" i="2"/>
  <c r="AA327" i="2" s="1"/>
  <c r="Y328" i="2"/>
  <c r="Y327" i="2" s="1"/>
  <c r="W328" i="2"/>
  <c r="W327" i="2" s="1"/>
  <c r="BK328" i="2"/>
  <c r="BK327" i="2" s="1"/>
  <c r="N327" i="2" s="1"/>
  <c r="N105" i="2" s="1"/>
  <c r="N328" i="2"/>
  <c r="BF328" i="2" s="1"/>
  <c r="BI326" i="2"/>
  <c r="BH326" i="2"/>
  <c r="BG326" i="2"/>
  <c r="BE326" i="2"/>
  <c r="AA326" i="2"/>
  <c r="Y326" i="2"/>
  <c r="W326" i="2"/>
  <c r="BK326" i="2"/>
  <c r="N326" i="2"/>
  <c r="BF326" i="2" s="1"/>
  <c r="BI322" i="2"/>
  <c r="BH322" i="2"/>
  <c r="BG322" i="2"/>
  <c r="BE322" i="2"/>
  <c r="AA322" i="2"/>
  <c r="Y322" i="2"/>
  <c r="Y321" i="2" s="1"/>
  <c r="W322" i="2"/>
  <c r="W321" i="2" s="1"/>
  <c r="BK322" i="2"/>
  <c r="N322" i="2"/>
  <c r="BF322" i="2" s="1"/>
  <c r="BI320" i="2"/>
  <c r="BH320" i="2"/>
  <c r="BG320" i="2"/>
  <c r="BE320" i="2"/>
  <c r="AA320" i="2"/>
  <c r="Y320" i="2"/>
  <c r="W320" i="2"/>
  <c r="BK320" i="2"/>
  <c r="N320" i="2"/>
  <c r="BF320" i="2" s="1"/>
  <c r="BI319" i="2"/>
  <c r="BH319" i="2"/>
  <c r="BG319" i="2"/>
  <c r="BF319" i="2"/>
  <c r="BE319" i="2"/>
  <c r="AA319" i="2"/>
  <c r="Y319" i="2"/>
  <c r="Y318" i="2" s="1"/>
  <c r="W319" i="2"/>
  <c r="W318" i="2" s="1"/>
  <c r="BK319" i="2"/>
  <c r="N319" i="2"/>
  <c r="BI317" i="2"/>
  <c r="BH317" i="2"/>
  <c r="BG317" i="2"/>
  <c r="BE317" i="2"/>
  <c r="AA317" i="2"/>
  <c r="Y317" i="2"/>
  <c r="W317" i="2"/>
  <c r="BK317" i="2"/>
  <c r="N317" i="2"/>
  <c r="BF317" i="2" s="1"/>
  <c r="BI316" i="2"/>
  <c r="BH316" i="2"/>
  <c r="BG316" i="2"/>
  <c r="BE316" i="2"/>
  <c r="AA316" i="2"/>
  <c r="Y316" i="2"/>
  <c r="W316" i="2"/>
  <c r="BK316" i="2"/>
  <c r="N316" i="2"/>
  <c r="BF316" i="2" s="1"/>
  <c r="BI315" i="2"/>
  <c r="BH315" i="2"/>
  <c r="BG315" i="2"/>
  <c r="BF315" i="2"/>
  <c r="BE315" i="2"/>
  <c r="AA315" i="2"/>
  <c r="Y315" i="2"/>
  <c r="W315" i="2"/>
  <c r="BK315" i="2"/>
  <c r="N315" i="2"/>
  <c r="BI314" i="2"/>
  <c r="BH314" i="2"/>
  <c r="BG314" i="2"/>
  <c r="BE314" i="2"/>
  <c r="AA314" i="2"/>
  <c r="Y314" i="2"/>
  <c r="W314" i="2"/>
  <c r="BK314" i="2"/>
  <c r="N314" i="2"/>
  <c r="BF314" i="2" s="1"/>
  <c r="BI313" i="2"/>
  <c r="BH313" i="2"/>
  <c r="BG313" i="2"/>
  <c r="BF313" i="2"/>
  <c r="BE313" i="2"/>
  <c r="AA313" i="2"/>
  <c r="Y313" i="2"/>
  <c r="W313" i="2"/>
  <c r="BK313" i="2"/>
  <c r="N313" i="2"/>
  <c r="BI312" i="2"/>
  <c r="BH312" i="2"/>
  <c r="BG312" i="2"/>
  <c r="BE312" i="2"/>
  <c r="AA312" i="2"/>
  <c r="Y312" i="2"/>
  <c r="W312" i="2"/>
  <c r="BK312" i="2"/>
  <c r="N312" i="2"/>
  <c r="BF312" i="2" s="1"/>
  <c r="BI311" i="2"/>
  <c r="BH311" i="2"/>
  <c r="BG311" i="2"/>
  <c r="BE311" i="2"/>
  <c r="AA311" i="2"/>
  <c r="Y311" i="2"/>
  <c r="W311" i="2"/>
  <c r="BK311" i="2"/>
  <c r="N311" i="2"/>
  <c r="BF311" i="2" s="1"/>
  <c r="BI310" i="2"/>
  <c r="BH310" i="2"/>
  <c r="BG310" i="2"/>
  <c r="BE310" i="2"/>
  <c r="AA310" i="2"/>
  <c r="Y310" i="2"/>
  <c r="W310" i="2"/>
  <c r="BK310" i="2"/>
  <c r="N310" i="2"/>
  <c r="BF310" i="2" s="1"/>
  <c r="BI307" i="2"/>
  <c r="BH307" i="2"/>
  <c r="BG307" i="2"/>
  <c r="BE307" i="2"/>
  <c r="AA307" i="2"/>
  <c r="Y307" i="2"/>
  <c r="W307" i="2"/>
  <c r="BK307" i="2"/>
  <c r="N307" i="2"/>
  <c r="BF307" i="2" s="1"/>
  <c r="BI306" i="2"/>
  <c r="BH306" i="2"/>
  <c r="BG306" i="2"/>
  <c r="BE306" i="2"/>
  <c r="AA306" i="2"/>
  <c r="Y306" i="2"/>
  <c r="W306" i="2"/>
  <c r="BK306" i="2"/>
  <c r="N306" i="2"/>
  <c r="BF306" i="2" s="1"/>
  <c r="BI304" i="2"/>
  <c r="BH304" i="2"/>
  <c r="BG304" i="2"/>
  <c r="BE304" i="2"/>
  <c r="AA304" i="2"/>
  <c r="Y304" i="2"/>
  <c r="W304" i="2"/>
  <c r="BK304" i="2"/>
  <c r="N304" i="2"/>
  <c r="BF304" i="2" s="1"/>
  <c r="BI303" i="2"/>
  <c r="BH303" i="2"/>
  <c r="BG303" i="2"/>
  <c r="BE303" i="2"/>
  <c r="AA303" i="2"/>
  <c r="Y303" i="2"/>
  <c r="W303" i="2"/>
  <c r="BK303" i="2"/>
  <c r="N303" i="2"/>
  <c r="BF303" i="2" s="1"/>
  <c r="BI302" i="2"/>
  <c r="BH302" i="2"/>
  <c r="BG302" i="2"/>
  <c r="BE302" i="2"/>
  <c r="AA302" i="2"/>
  <c r="Y302" i="2"/>
  <c r="W302" i="2"/>
  <c r="BK302" i="2"/>
  <c r="N302" i="2"/>
  <c r="BF302" i="2" s="1"/>
  <c r="BI301" i="2"/>
  <c r="BH301" i="2"/>
  <c r="BG301" i="2"/>
  <c r="BE301" i="2"/>
  <c r="AA301" i="2"/>
  <c r="Y301" i="2"/>
  <c r="W301" i="2"/>
  <c r="BK301" i="2"/>
  <c r="N301" i="2"/>
  <c r="BF301" i="2" s="1"/>
  <c r="BI300" i="2"/>
  <c r="BH300" i="2"/>
  <c r="BG300" i="2"/>
  <c r="BE300" i="2"/>
  <c r="AA300" i="2"/>
  <c r="Y300" i="2"/>
  <c r="W300" i="2"/>
  <c r="BK300" i="2"/>
  <c r="N300" i="2"/>
  <c r="BF300" i="2" s="1"/>
  <c r="BI297" i="2"/>
  <c r="BH297" i="2"/>
  <c r="BG297" i="2"/>
  <c r="BE297" i="2"/>
  <c r="AA297" i="2"/>
  <c r="Y297" i="2"/>
  <c r="W297" i="2"/>
  <c r="BK297" i="2"/>
  <c r="N297" i="2"/>
  <c r="BF297" i="2" s="1"/>
  <c r="BI296" i="2"/>
  <c r="BH296" i="2"/>
  <c r="BG296" i="2"/>
  <c r="BE296" i="2"/>
  <c r="AA296" i="2"/>
  <c r="Y296" i="2"/>
  <c r="W296" i="2"/>
  <c r="BK296" i="2"/>
  <c r="N296" i="2"/>
  <c r="BF296" i="2" s="1"/>
  <c r="BI295" i="2"/>
  <c r="BH295" i="2"/>
  <c r="BG295" i="2"/>
  <c r="BE295" i="2"/>
  <c r="AA295" i="2"/>
  <c r="AA294" i="2" s="1"/>
  <c r="Y295" i="2"/>
  <c r="W295" i="2"/>
  <c r="BK295" i="2"/>
  <c r="N295" i="2"/>
  <c r="BF295" i="2" s="1"/>
  <c r="BI293" i="2"/>
  <c r="BH293" i="2"/>
  <c r="BG293" i="2"/>
  <c r="BE293" i="2"/>
  <c r="AA293" i="2"/>
  <c r="Y293" i="2"/>
  <c r="W293" i="2"/>
  <c r="BK293" i="2"/>
  <c r="N293" i="2"/>
  <c r="BF293" i="2" s="1"/>
  <c r="BI292" i="2"/>
  <c r="BH292" i="2"/>
  <c r="BG292" i="2"/>
  <c r="BE292" i="2"/>
  <c r="AA292" i="2"/>
  <c r="Y292" i="2"/>
  <c r="W292" i="2"/>
  <c r="BK292" i="2"/>
  <c r="N292" i="2"/>
  <c r="BF292" i="2" s="1"/>
  <c r="BI291" i="2"/>
  <c r="BH291" i="2"/>
  <c r="BG291" i="2"/>
  <c r="BE291" i="2"/>
  <c r="AA291" i="2"/>
  <c r="Y291" i="2"/>
  <c r="W291" i="2"/>
  <c r="BK291" i="2"/>
  <c r="N291" i="2"/>
  <c r="BF291" i="2" s="1"/>
  <c r="BI290" i="2"/>
  <c r="BH290" i="2"/>
  <c r="BG290" i="2"/>
  <c r="BE290" i="2"/>
  <c r="AA290" i="2"/>
  <c r="Y290" i="2"/>
  <c r="W290" i="2"/>
  <c r="BK290" i="2"/>
  <c r="N290" i="2"/>
  <c r="BF290" i="2" s="1"/>
  <c r="BI287" i="2"/>
  <c r="BH287" i="2"/>
  <c r="BG287" i="2"/>
  <c r="BE287" i="2"/>
  <c r="AA287" i="2"/>
  <c r="Y287" i="2"/>
  <c r="W287" i="2"/>
  <c r="BK287" i="2"/>
  <c r="N287" i="2"/>
  <c r="BF287" i="2" s="1"/>
  <c r="BI284" i="2"/>
  <c r="BH284" i="2"/>
  <c r="BG284" i="2"/>
  <c r="BE284" i="2"/>
  <c r="AA284" i="2"/>
  <c r="AA283" i="2" s="1"/>
  <c r="Y284" i="2"/>
  <c r="W284" i="2"/>
  <c r="W283" i="2" s="1"/>
  <c r="BK284" i="2"/>
  <c r="N284" i="2"/>
  <c r="BF284" i="2" s="1"/>
  <c r="BI282" i="2"/>
  <c r="BH282" i="2"/>
  <c r="BG282" i="2"/>
  <c r="BE282" i="2"/>
  <c r="AA282" i="2"/>
  <c r="Y282" i="2"/>
  <c r="W282" i="2"/>
  <c r="BK282" i="2"/>
  <c r="N282" i="2"/>
  <c r="BF282" i="2" s="1"/>
  <c r="BI279" i="2"/>
  <c r="BH279" i="2"/>
  <c r="BG279" i="2"/>
  <c r="BF279" i="2"/>
  <c r="BE279" i="2"/>
  <c r="AA279" i="2"/>
  <c r="Y279" i="2"/>
  <c r="W279" i="2"/>
  <c r="BK279" i="2"/>
  <c r="N279" i="2"/>
  <c r="BI278" i="2"/>
  <c r="BH278" i="2"/>
  <c r="BG278" i="2"/>
  <c r="BE278" i="2"/>
  <c r="AA278" i="2"/>
  <c r="Y278" i="2"/>
  <c r="W278" i="2"/>
  <c r="BK278" i="2"/>
  <c r="N278" i="2"/>
  <c r="BF278" i="2" s="1"/>
  <c r="BI277" i="2"/>
  <c r="BH277" i="2"/>
  <c r="BG277" i="2"/>
  <c r="BE277" i="2"/>
  <c r="AA277" i="2"/>
  <c r="AA276" i="2" s="1"/>
  <c r="Y277" i="2"/>
  <c r="W277" i="2"/>
  <c r="W276" i="2" s="1"/>
  <c r="BK277" i="2"/>
  <c r="N277" i="2"/>
  <c r="BF277" i="2" s="1"/>
  <c r="BI275" i="2"/>
  <c r="BH275" i="2"/>
  <c r="BG275" i="2"/>
  <c r="BE275" i="2"/>
  <c r="AA275" i="2"/>
  <c r="Y275" i="2"/>
  <c r="W275" i="2"/>
  <c r="BK275" i="2"/>
  <c r="N275" i="2"/>
  <c r="BF275" i="2" s="1"/>
  <c r="BI271" i="2"/>
  <c r="BH271" i="2"/>
  <c r="BG271" i="2"/>
  <c r="BE271" i="2"/>
  <c r="AA271" i="2"/>
  <c r="Y271" i="2"/>
  <c r="W271" i="2"/>
  <c r="BK271" i="2"/>
  <c r="N271" i="2"/>
  <c r="BF271" i="2" s="1"/>
  <c r="BI267" i="2"/>
  <c r="BH267" i="2"/>
  <c r="BG267" i="2"/>
  <c r="BE267" i="2"/>
  <c r="AA267" i="2"/>
  <c r="Y267" i="2"/>
  <c r="Y266" i="2" s="1"/>
  <c r="W267" i="2"/>
  <c r="BK267" i="2"/>
  <c r="N267" i="2"/>
  <c r="BF267" i="2" s="1"/>
  <c r="BI264" i="2"/>
  <c r="BH264" i="2"/>
  <c r="BG264" i="2"/>
  <c r="BE264" i="2"/>
  <c r="AA264" i="2"/>
  <c r="AA263" i="2" s="1"/>
  <c r="Y264" i="2"/>
  <c r="Y263" i="2" s="1"/>
  <c r="W264" i="2"/>
  <c r="W263" i="2" s="1"/>
  <c r="BK264" i="2"/>
  <c r="BK263" i="2" s="1"/>
  <c r="N263" i="2" s="1"/>
  <c r="N96" i="2" s="1"/>
  <c r="N264" i="2"/>
  <c r="BF264" i="2" s="1"/>
  <c r="BI262" i="2"/>
  <c r="BH262" i="2"/>
  <c r="BG262" i="2"/>
  <c r="BE262" i="2"/>
  <c r="AA262" i="2"/>
  <c r="Y262" i="2"/>
  <c r="W262" i="2"/>
  <c r="BK262" i="2"/>
  <c r="N262" i="2"/>
  <c r="BF262" i="2" s="1"/>
  <c r="BI261" i="2"/>
  <c r="BH261" i="2"/>
  <c r="BG261" i="2"/>
  <c r="BE261" i="2"/>
  <c r="AA261" i="2"/>
  <c r="Y261" i="2"/>
  <c r="W261" i="2"/>
  <c r="BK261" i="2"/>
  <c r="N261" i="2"/>
  <c r="BF261" i="2" s="1"/>
  <c r="BI260" i="2"/>
  <c r="BH260" i="2"/>
  <c r="BG260" i="2"/>
  <c r="BE260" i="2"/>
  <c r="AA260" i="2"/>
  <c r="Y260" i="2"/>
  <c r="W260" i="2"/>
  <c r="BK260" i="2"/>
  <c r="N260" i="2"/>
  <c r="BF260" i="2" s="1"/>
  <c r="BI259" i="2"/>
  <c r="BH259" i="2"/>
  <c r="BG259" i="2"/>
  <c r="BE259" i="2"/>
  <c r="AA259" i="2"/>
  <c r="Y259" i="2"/>
  <c r="W259" i="2"/>
  <c r="BK259" i="2"/>
  <c r="N259" i="2"/>
  <c r="BF259" i="2" s="1"/>
  <c r="BI258" i="2"/>
  <c r="BH258" i="2"/>
  <c r="BG258" i="2"/>
  <c r="BE258" i="2"/>
  <c r="AA258" i="2"/>
  <c r="Y258" i="2"/>
  <c r="W258" i="2"/>
  <c r="BK258" i="2"/>
  <c r="N258" i="2"/>
  <c r="BF258" i="2" s="1"/>
  <c r="BI257" i="2"/>
  <c r="BH257" i="2"/>
  <c r="BG257" i="2"/>
  <c r="BE257" i="2"/>
  <c r="AA257" i="2"/>
  <c r="Y257" i="2"/>
  <c r="W257" i="2"/>
  <c r="BK257" i="2"/>
  <c r="N257" i="2"/>
  <c r="BF257" i="2" s="1"/>
  <c r="BI251" i="2"/>
  <c r="BH251" i="2"/>
  <c r="BG251" i="2"/>
  <c r="BE251" i="2"/>
  <c r="AA251" i="2"/>
  <c r="Y251" i="2"/>
  <c r="W251" i="2"/>
  <c r="BK251" i="2"/>
  <c r="N251" i="2"/>
  <c r="BF251" i="2" s="1"/>
  <c r="BI250" i="2"/>
  <c r="BH250" i="2"/>
  <c r="BG250" i="2"/>
  <c r="BE250" i="2"/>
  <c r="AA250" i="2"/>
  <c r="Y250" i="2"/>
  <c r="W250" i="2"/>
  <c r="BK250" i="2"/>
  <c r="N250" i="2"/>
  <c r="BF250" i="2" s="1"/>
  <c r="BI249" i="2"/>
  <c r="BH249" i="2"/>
  <c r="BG249" i="2"/>
  <c r="BE249" i="2"/>
  <c r="AA249" i="2"/>
  <c r="Y249" i="2"/>
  <c r="W249" i="2"/>
  <c r="BK249" i="2"/>
  <c r="N249" i="2"/>
  <c r="BF249" i="2" s="1"/>
  <c r="BI248" i="2"/>
  <c r="BH248" i="2"/>
  <c r="BG248" i="2"/>
  <c r="BE248" i="2"/>
  <c r="AA248" i="2"/>
  <c r="Y248" i="2"/>
  <c r="W248" i="2"/>
  <c r="BK248" i="2"/>
  <c r="N248" i="2"/>
  <c r="BF248" i="2" s="1"/>
  <c r="BI247" i="2"/>
  <c r="BH247" i="2"/>
  <c r="BG247" i="2"/>
  <c r="BE247" i="2"/>
  <c r="AA247" i="2"/>
  <c r="Y247" i="2"/>
  <c r="W247" i="2"/>
  <c r="BK247" i="2"/>
  <c r="N247" i="2"/>
  <c r="BF247" i="2" s="1"/>
  <c r="BI246" i="2"/>
  <c r="BH246" i="2"/>
  <c r="BG246" i="2"/>
  <c r="BE246" i="2"/>
  <c r="AA246" i="2"/>
  <c r="Y246" i="2"/>
  <c r="W246" i="2"/>
  <c r="BK246" i="2"/>
  <c r="N246" i="2"/>
  <c r="BF246" i="2" s="1"/>
  <c r="BI245" i="2"/>
  <c r="BH245" i="2"/>
  <c r="BG245" i="2"/>
  <c r="BE245" i="2"/>
  <c r="AA245" i="2"/>
  <c r="Y245" i="2"/>
  <c r="W245" i="2"/>
  <c r="BK245" i="2"/>
  <c r="N245" i="2"/>
  <c r="BF245" i="2" s="1"/>
  <c r="BI244" i="2"/>
  <c r="BH244" i="2"/>
  <c r="BG244" i="2"/>
  <c r="BE244" i="2"/>
  <c r="AA244" i="2"/>
  <c r="Y244" i="2"/>
  <c r="W244" i="2"/>
  <c r="BK244" i="2"/>
  <c r="N244" i="2"/>
  <c r="BF244" i="2" s="1"/>
  <c r="BI240" i="2"/>
  <c r="BH240" i="2"/>
  <c r="BG240" i="2"/>
  <c r="BE240" i="2"/>
  <c r="AA240" i="2"/>
  <c r="Y240" i="2"/>
  <c r="W240" i="2"/>
  <c r="W239" i="2" s="1"/>
  <c r="BK240" i="2"/>
  <c r="N240" i="2"/>
  <c r="BF240" i="2" s="1"/>
  <c r="BI238" i="2"/>
  <c r="BH238" i="2"/>
  <c r="BG238" i="2"/>
  <c r="BE238" i="2"/>
  <c r="AA238" i="2"/>
  <c r="Y238" i="2"/>
  <c r="W238" i="2"/>
  <c r="BK238" i="2"/>
  <c r="N238" i="2"/>
  <c r="BF238" i="2" s="1"/>
  <c r="BI237" i="2"/>
  <c r="BH237" i="2"/>
  <c r="BG237" i="2"/>
  <c r="BE237" i="2"/>
  <c r="AA237" i="2"/>
  <c r="AA236" i="2" s="1"/>
  <c r="Y237" i="2"/>
  <c r="W237" i="2"/>
  <c r="W236" i="2" s="1"/>
  <c r="BK237" i="2"/>
  <c r="N237" i="2"/>
  <c r="BF237" i="2" s="1"/>
  <c r="BI232" i="2"/>
  <c r="BH232" i="2"/>
  <c r="BG232" i="2"/>
  <c r="BE232" i="2"/>
  <c r="AA232" i="2"/>
  <c r="Y232" i="2"/>
  <c r="W232" i="2"/>
  <c r="BK232" i="2"/>
  <c r="N232" i="2"/>
  <c r="BF232" i="2" s="1"/>
  <c r="BI231" i="2"/>
  <c r="BH231" i="2"/>
  <c r="BG231" i="2"/>
  <c r="BE231" i="2"/>
  <c r="AA231" i="2"/>
  <c r="Y231" i="2"/>
  <c r="W231" i="2"/>
  <c r="BK231" i="2"/>
  <c r="N231" i="2"/>
  <c r="BF231" i="2" s="1"/>
  <c r="BI227" i="2"/>
  <c r="BH227" i="2"/>
  <c r="BG227" i="2"/>
  <c r="BE227" i="2"/>
  <c r="AA227" i="2"/>
  <c r="Y227" i="2"/>
  <c r="W227" i="2"/>
  <c r="BK227" i="2"/>
  <c r="N227" i="2"/>
  <c r="BF227" i="2" s="1"/>
  <c r="BI221" i="2"/>
  <c r="BH221" i="2"/>
  <c r="BG221" i="2"/>
  <c r="BF221" i="2"/>
  <c r="BE221" i="2"/>
  <c r="AA221" i="2"/>
  <c r="Y221" i="2"/>
  <c r="W221" i="2"/>
  <c r="BK221" i="2"/>
  <c r="N221" i="2"/>
  <c r="BI220" i="2"/>
  <c r="BH220" i="2"/>
  <c r="BG220" i="2"/>
  <c r="BE220" i="2"/>
  <c r="AA220" i="2"/>
  <c r="Y220" i="2"/>
  <c r="Y219" i="2" s="1"/>
  <c r="W220" i="2"/>
  <c r="BK220" i="2"/>
  <c r="N220" i="2"/>
  <c r="BF220" i="2" s="1"/>
  <c r="BI218" i="2"/>
  <c r="BH218" i="2"/>
  <c r="BG218" i="2"/>
  <c r="BE218" i="2"/>
  <c r="AA218" i="2"/>
  <c r="Y218" i="2"/>
  <c r="W218" i="2"/>
  <c r="BK218" i="2"/>
  <c r="N218" i="2"/>
  <c r="BF218" i="2" s="1"/>
  <c r="BI214" i="2"/>
  <c r="BH214" i="2"/>
  <c r="BG214" i="2"/>
  <c r="BE214" i="2"/>
  <c r="AA214" i="2"/>
  <c r="Y214" i="2"/>
  <c r="W214" i="2"/>
  <c r="BK214" i="2"/>
  <c r="N214" i="2"/>
  <c r="BF214" i="2" s="1"/>
  <c r="BI210" i="2"/>
  <c r="BH210" i="2"/>
  <c r="BG210" i="2"/>
  <c r="BE210" i="2"/>
  <c r="AA210" i="2"/>
  <c r="Y210" i="2"/>
  <c r="W210" i="2"/>
  <c r="BK210" i="2"/>
  <c r="N210" i="2"/>
  <c r="BF210" i="2" s="1"/>
  <c r="BI206" i="2"/>
  <c r="BH206" i="2"/>
  <c r="BG206" i="2"/>
  <c r="BE206" i="2"/>
  <c r="AA206" i="2"/>
  <c r="Y206" i="2"/>
  <c r="W206" i="2"/>
  <c r="BK206" i="2"/>
  <c r="N206" i="2"/>
  <c r="BF206" i="2" s="1"/>
  <c r="BI202" i="2"/>
  <c r="BH202" i="2"/>
  <c r="BG202" i="2"/>
  <c r="BE202" i="2"/>
  <c r="AA202" i="2"/>
  <c r="Y202" i="2"/>
  <c r="W202" i="2"/>
  <c r="BK202" i="2"/>
  <c r="N202" i="2"/>
  <c r="BF202" i="2" s="1"/>
  <c r="BI198" i="2"/>
  <c r="BH198" i="2"/>
  <c r="BG198" i="2"/>
  <c r="BE198" i="2"/>
  <c r="AA198" i="2"/>
  <c r="Y198" i="2"/>
  <c r="Y197" i="2" s="1"/>
  <c r="W198" i="2"/>
  <c r="BK198" i="2"/>
  <c r="BK197" i="2" s="1"/>
  <c r="N197" i="2" s="1"/>
  <c r="N92" i="2" s="1"/>
  <c r="N198" i="2"/>
  <c r="BF198" i="2" s="1"/>
  <c r="BI193" i="2"/>
  <c r="BH193" i="2"/>
  <c r="BG193" i="2"/>
  <c r="BE193" i="2"/>
  <c r="AA193" i="2"/>
  <c r="Y193" i="2"/>
  <c r="W193" i="2"/>
  <c r="BK193" i="2"/>
  <c r="N193" i="2"/>
  <c r="BF193" i="2" s="1"/>
  <c r="BI192" i="2"/>
  <c r="BH192" i="2"/>
  <c r="BG192" i="2"/>
  <c r="BE192" i="2"/>
  <c r="AA192" i="2"/>
  <c r="Y192" i="2"/>
  <c r="W192" i="2"/>
  <c r="BK192" i="2"/>
  <c r="N192" i="2"/>
  <c r="BF192" i="2" s="1"/>
  <c r="BI191" i="2"/>
  <c r="BH191" i="2"/>
  <c r="BG191" i="2"/>
  <c r="BE191" i="2"/>
  <c r="AA191" i="2"/>
  <c r="Y191" i="2"/>
  <c r="W191" i="2"/>
  <c r="BK191" i="2"/>
  <c r="N191" i="2"/>
  <c r="BF191" i="2" s="1"/>
  <c r="BI187" i="2"/>
  <c r="BH187" i="2"/>
  <c r="BG187" i="2"/>
  <c r="BE187" i="2"/>
  <c r="AA187" i="2"/>
  <c r="Y187" i="2"/>
  <c r="W187" i="2"/>
  <c r="BK187" i="2"/>
  <c r="N187" i="2"/>
  <c r="BF187" i="2" s="1"/>
  <c r="BI183" i="2"/>
  <c r="BH183" i="2"/>
  <c r="BG183" i="2"/>
  <c r="BE183" i="2"/>
  <c r="AA183" i="2"/>
  <c r="Y183" i="2"/>
  <c r="W183" i="2"/>
  <c r="BK183" i="2"/>
  <c r="N183" i="2"/>
  <c r="BF183" i="2" s="1"/>
  <c r="BI181" i="2"/>
  <c r="BH181" i="2"/>
  <c r="BG181" i="2"/>
  <c r="BE181" i="2"/>
  <c r="AA181" i="2"/>
  <c r="Y181" i="2"/>
  <c r="W181" i="2"/>
  <c r="BK181" i="2"/>
  <c r="N181" i="2"/>
  <c r="BF181" i="2" s="1"/>
  <c r="BI173" i="2"/>
  <c r="BH173" i="2"/>
  <c r="BG173" i="2"/>
  <c r="BE173" i="2"/>
  <c r="AA173" i="2"/>
  <c r="Y173" i="2"/>
  <c r="W173" i="2"/>
  <c r="BK173" i="2"/>
  <c r="N173" i="2"/>
  <c r="BF173" i="2" s="1"/>
  <c r="BI169" i="2"/>
  <c r="BH169" i="2"/>
  <c r="BG169" i="2"/>
  <c r="BE169" i="2"/>
  <c r="AA169" i="2"/>
  <c r="Y169" i="2"/>
  <c r="W169" i="2"/>
  <c r="BK169" i="2"/>
  <c r="N169" i="2"/>
  <c r="BF169" i="2" s="1"/>
  <c r="BI165" i="2"/>
  <c r="BH165" i="2"/>
  <c r="BG165" i="2"/>
  <c r="BE165" i="2"/>
  <c r="AA165" i="2"/>
  <c r="Y165" i="2"/>
  <c r="W165" i="2"/>
  <c r="BK165" i="2"/>
  <c r="N165" i="2"/>
  <c r="BF165" i="2" s="1"/>
  <c r="BI164" i="2"/>
  <c r="BH164" i="2"/>
  <c r="BG164" i="2"/>
  <c r="BE164" i="2"/>
  <c r="AA164" i="2"/>
  <c r="Y164" i="2"/>
  <c r="W164" i="2"/>
  <c r="BK164" i="2"/>
  <c r="N164" i="2"/>
  <c r="BF164" i="2" s="1"/>
  <c r="BI163" i="2"/>
  <c r="BH163" i="2"/>
  <c r="BG163" i="2"/>
  <c r="BE163" i="2"/>
  <c r="AA163" i="2"/>
  <c r="Y163" i="2"/>
  <c r="W163" i="2"/>
  <c r="BK163" i="2"/>
  <c r="N163" i="2"/>
  <c r="BF163" i="2" s="1"/>
  <c r="BI159" i="2"/>
  <c r="BH159" i="2"/>
  <c r="BG159" i="2"/>
  <c r="BE159" i="2"/>
  <c r="AA159" i="2"/>
  <c r="Y159" i="2"/>
  <c r="W159" i="2"/>
  <c r="BK159" i="2"/>
  <c r="N159" i="2"/>
  <c r="BF159" i="2" s="1"/>
  <c r="BI157" i="2"/>
  <c r="BH157" i="2"/>
  <c r="BG157" i="2"/>
  <c r="BE157" i="2"/>
  <c r="AA157" i="2"/>
  <c r="Y157" i="2"/>
  <c r="W157" i="2"/>
  <c r="BK157" i="2"/>
  <c r="N157" i="2"/>
  <c r="BF157" i="2" s="1"/>
  <c r="BI156" i="2"/>
  <c r="BH156" i="2"/>
  <c r="BG156" i="2"/>
  <c r="BE156" i="2"/>
  <c r="AA156" i="2"/>
  <c r="Y156" i="2"/>
  <c r="W156" i="2"/>
  <c r="BK156" i="2"/>
  <c r="N156" i="2"/>
  <c r="BF156" i="2" s="1"/>
  <c r="BI155" i="2"/>
  <c r="BH155" i="2"/>
  <c r="BG155" i="2"/>
  <c r="BE155" i="2"/>
  <c r="AA155" i="2"/>
  <c r="Y155" i="2"/>
  <c r="W155" i="2"/>
  <c r="BK155" i="2"/>
  <c r="N155" i="2"/>
  <c r="BF155" i="2" s="1"/>
  <c r="BI151" i="2"/>
  <c r="BH151" i="2"/>
  <c r="BG151" i="2"/>
  <c r="BE151" i="2"/>
  <c r="AA151" i="2"/>
  <c r="Y151" i="2"/>
  <c r="W151" i="2"/>
  <c r="BK151" i="2"/>
  <c r="N151" i="2"/>
  <c r="BF151" i="2" s="1"/>
  <c r="BI150" i="2"/>
  <c r="BH150" i="2"/>
  <c r="BG150" i="2"/>
  <c r="BE150" i="2"/>
  <c r="AA150" i="2"/>
  <c r="Y150" i="2"/>
  <c r="W150" i="2"/>
  <c r="BK150" i="2"/>
  <c r="N150" i="2"/>
  <c r="BF150" i="2" s="1"/>
  <c r="BI144" i="2"/>
  <c r="BH144" i="2"/>
  <c r="BG144" i="2"/>
  <c r="BE144" i="2"/>
  <c r="AA144" i="2"/>
  <c r="Y144" i="2"/>
  <c r="W144" i="2"/>
  <c r="BK144" i="2"/>
  <c r="N144" i="2"/>
  <c r="BF144" i="2" s="1"/>
  <c r="BI143" i="2"/>
  <c r="BH143" i="2"/>
  <c r="BG143" i="2"/>
  <c r="BF143" i="2"/>
  <c r="BE143" i="2"/>
  <c r="AA143" i="2"/>
  <c r="Y143" i="2"/>
  <c r="W143" i="2"/>
  <c r="BK143" i="2"/>
  <c r="N143" i="2"/>
  <c r="BI137" i="2"/>
  <c r="BH137" i="2"/>
  <c r="BG137" i="2"/>
  <c r="BE137" i="2"/>
  <c r="AA137" i="2"/>
  <c r="Y137" i="2"/>
  <c r="W137" i="2"/>
  <c r="BK137" i="2"/>
  <c r="N137" i="2"/>
  <c r="BF137" i="2" s="1"/>
  <c r="BI136" i="2"/>
  <c r="BH136" i="2"/>
  <c r="BG136" i="2"/>
  <c r="BE136" i="2"/>
  <c r="AA136" i="2"/>
  <c r="Y136" i="2"/>
  <c r="W136" i="2"/>
  <c r="BK136" i="2"/>
  <c r="N136" i="2"/>
  <c r="BF136" i="2" s="1"/>
  <c r="BI132" i="2"/>
  <c r="BH132" i="2"/>
  <c r="BG132" i="2"/>
  <c r="BE132" i="2"/>
  <c r="AA132" i="2"/>
  <c r="Y132" i="2"/>
  <c r="W132" i="2"/>
  <c r="BK132" i="2"/>
  <c r="N132" i="2"/>
  <c r="BF132" i="2" s="1"/>
  <c r="BI128" i="2"/>
  <c r="BH128" i="2"/>
  <c r="BG128" i="2"/>
  <c r="BE128" i="2"/>
  <c r="AA128" i="2"/>
  <c r="Y128" i="2"/>
  <c r="W128" i="2"/>
  <c r="BK128" i="2"/>
  <c r="N128" i="2"/>
  <c r="BF128" i="2" s="1"/>
  <c r="M121" i="2"/>
  <c r="F121" i="2"/>
  <c r="F119" i="2"/>
  <c r="F117" i="2"/>
  <c r="M27" i="2"/>
  <c r="AS89" i="1" s="1"/>
  <c r="AS87" i="1" s="1"/>
  <c r="M82" i="2"/>
  <c r="F82" i="2"/>
  <c r="F80" i="2"/>
  <c r="F78" i="2"/>
  <c r="O20" i="2"/>
  <c r="E20" i="2"/>
  <c r="M122" i="2" s="1"/>
  <c r="O19" i="2"/>
  <c r="O14" i="2"/>
  <c r="E14" i="2"/>
  <c r="F122" i="2" s="1"/>
  <c r="O13" i="2"/>
  <c r="M80" i="2"/>
  <c r="AK27" i="1"/>
  <c r="AM83" i="1"/>
  <c r="L83" i="1"/>
  <c r="AM82" i="1"/>
  <c r="L82" i="1"/>
  <c r="AM80" i="1"/>
  <c r="L80" i="1"/>
  <c r="L78" i="1"/>
  <c r="H34" i="3" l="1"/>
  <c r="BK318" i="2"/>
  <c r="N318" i="2" s="1"/>
  <c r="N103" i="2" s="1"/>
  <c r="BK219" i="2"/>
  <c r="N219" i="2" s="1"/>
  <c r="N93" i="2" s="1"/>
  <c r="H34" i="2"/>
  <c r="BC89" i="1" s="1"/>
  <c r="BC87" i="1" s="1"/>
  <c r="AY87" i="1" s="1"/>
  <c r="Y116" i="3"/>
  <c r="Y115" i="3" s="1"/>
  <c r="Y114" i="3" s="1"/>
  <c r="Y113" i="3" s="1"/>
  <c r="H35" i="3"/>
  <c r="BK116" i="3"/>
  <c r="N116" i="3" s="1"/>
  <c r="N91" i="3" s="1"/>
  <c r="H36" i="3"/>
  <c r="M32" i="3"/>
  <c r="H33" i="3"/>
  <c r="M33" i="3"/>
  <c r="M110" i="3"/>
  <c r="F83" i="3"/>
  <c r="F104" i="3"/>
  <c r="H32" i="3"/>
  <c r="M32" i="2"/>
  <c r="M83" i="2"/>
  <c r="BK127" i="2"/>
  <c r="H35" i="2"/>
  <c r="BD89" i="1" s="1"/>
  <c r="BD87" i="1" s="1"/>
  <c r="W35" i="1" s="1"/>
  <c r="BK182" i="2"/>
  <c r="N182" i="2" s="1"/>
  <c r="N91" i="2" s="1"/>
  <c r="W197" i="2"/>
  <c r="AA219" i="2"/>
  <c r="Y239" i="2"/>
  <c r="AA266" i="2"/>
  <c r="AA265" i="2" s="1"/>
  <c r="BK276" i="2"/>
  <c r="N276" i="2" s="1"/>
  <c r="N99" i="2" s="1"/>
  <c r="Y283" i="2"/>
  <c r="BK305" i="2"/>
  <c r="N305" i="2" s="1"/>
  <c r="N102" i="2" s="1"/>
  <c r="W127" i="2"/>
  <c r="BK158" i="2"/>
  <c r="N158" i="2" s="1"/>
  <c r="N90" i="2" s="1"/>
  <c r="W182" i="2"/>
  <c r="AA239" i="2"/>
  <c r="W305" i="2"/>
  <c r="Y127" i="2"/>
  <c r="W158" i="2"/>
  <c r="Y182" i="2"/>
  <c r="Y126" i="2" s="1"/>
  <c r="Y125" i="2" s="1"/>
  <c r="AA197" i="2"/>
  <c r="Y276" i="2"/>
  <c r="Y305" i="2"/>
  <c r="AA318" i="2"/>
  <c r="BK321" i="2"/>
  <c r="N321" i="2" s="1"/>
  <c r="N104" i="2" s="1"/>
  <c r="AA127" i="2"/>
  <c r="Y158" i="2"/>
  <c r="AA182" i="2"/>
  <c r="AA305" i="2"/>
  <c r="M119" i="2"/>
  <c r="H31" i="2"/>
  <c r="AA158" i="2"/>
  <c r="BK236" i="2"/>
  <c r="N236" i="2" s="1"/>
  <c r="N94" i="2" s="1"/>
  <c r="BK294" i="2"/>
  <c r="N294" i="2" s="1"/>
  <c r="N101" i="2" s="1"/>
  <c r="BK266" i="2"/>
  <c r="N266" i="2" s="1"/>
  <c r="N98" i="2" s="1"/>
  <c r="W294" i="2"/>
  <c r="W265" i="2" s="1"/>
  <c r="AA321" i="2"/>
  <c r="Y265" i="2"/>
  <c r="H33" i="2"/>
  <c r="W219" i="2"/>
  <c r="Y236" i="2"/>
  <c r="BK239" i="2"/>
  <c r="N239" i="2" s="1"/>
  <c r="N95" i="2" s="1"/>
  <c r="W266" i="2"/>
  <c r="BK283" i="2"/>
  <c r="N283" i="2" s="1"/>
  <c r="N100" i="2" s="1"/>
  <c r="Y294" i="2"/>
  <c r="N127" i="2"/>
  <c r="N89" i="2" s="1"/>
  <c r="H32" i="2"/>
  <c r="F83" i="2"/>
  <c r="M31" i="2"/>
  <c r="BK126" i="2" l="1"/>
  <c r="W34" i="1"/>
  <c r="BD88" i="1"/>
  <c r="BA89" i="1"/>
  <c r="BA87" i="1" s="1"/>
  <c r="AW87" i="1" s="1"/>
  <c r="BB88" i="1"/>
  <c r="AZ89" i="1"/>
  <c r="AZ87" i="1" s="1"/>
  <c r="AV87" i="1" s="1"/>
  <c r="BA88" i="1"/>
  <c r="BB89" i="1"/>
  <c r="BB87" i="1" s="1"/>
  <c r="AX87" i="1" s="1"/>
  <c r="BC88" i="1"/>
  <c r="AV89" i="1"/>
  <c r="AW88" i="1"/>
  <c r="AT88" i="1" s="1"/>
  <c r="AW89" i="1"/>
  <c r="AX88" i="1"/>
  <c r="BK115" i="3"/>
  <c r="N115" i="3" s="1"/>
  <c r="N90" i="3" s="1"/>
  <c r="BK265" i="2"/>
  <c r="N265" i="2" s="1"/>
  <c r="N97" i="2" s="1"/>
  <c r="W126" i="2"/>
  <c r="W125" i="2" s="1"/>
  <c r="AU89" i="1" s="1"/>
  <c r="AU87" i="1" s="1"/>
  <c r="AA126" i="2"/>
  <c r="AA125" i="2" s="1"/>
  <c r="BK125" i="2" l="1"/>
  <c r="N125" i="2" s="1"/>
  <c r="N87" i="2" s="1"/>
  <c r="M26" i="2" s="1"/>
  <c r="N126" i="2"/>
  <c r="N88" i="2" s="1"/>
  <c r="W33" i="1"/>
  <c r="AT89" i="1"/>
  <c r="BK114" i="3"/>
  <c r="N114" i="3" s="1"/>
  <c r="N89" i="3" s="1"/>
  <c r="AT87" i="1"/>
  <c r="L109" i="2" l="1"/>
  <c r="M29" i="2"/>
  <c r="AG88" i="1" s="1"/>
  <c r="AS88" i="1"/>
  <c r="BK113" i="3"/>
  <c r="N113" i="3" s="1"/>
  <c r="N88" i="3" s="1"/>
  <c r="M27" i="3" s="1"/>
  <c r="M30" i="3" s="1"/>
  <c r="L38" i="3" l="1"/>
  <c r="AG89" i="1"/>
  <c r="AN89" i="1" s="1"/>
  <c r="L37" i="2"/>
  <c r="AN88" i="1"/>
  <c r="L96" i="3"/>
  <c r="AG87" i="1" l="1"/>
  <c r="AN87" i="1"/>
  <c r="AN93" i="1" s="1"/>
  <c r="AK26" i="1"/>
  <c r="AK29" i="1" s="1"/>
  <c r="AK37" i="1" s="1"/>
  <c r="AG93" i="1"/>
</calcChain>
</file>

<file path=xl/sharedStrings.xml><?xml version="1.0" encoding="utf-8"?>
<sst xmlns="http://schemas.openxmlformats.org/spreadsheetml/2006/main" count="2930" uniqueCount="611">
  <si>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</si>
  <si>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</si>
  <si>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</si>
  <si>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</si>
  <si>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</si>
  <si>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</si>
  <si>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</si>
  <si>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</si>
  <si>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</si>
  <si>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</si>
  <si>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</si>
  <si>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</si>
  <si>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Stavba:</t>
  </si>
  <si>
    <t>Modernizácia Domu smútku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</si>
  <si>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</si>
  <si>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</si>
  <si>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</si>
  <si>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</si>
  <si>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</si>
  <si>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</si>
  <si>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</si>
  <si>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Obec Liptovská Sielnica</t>
  </si>
  <si>
    <t>IČO DPH:</t>
  </si>
  <si>
    <t>Zhotoviteľ:</t>
  </si>
  <si>
    <t>Projektant:</t>
  </si>
  <si>
    <t>47555505</t>
  </si>
  <si>
    <t>VIZUALDK projekt, s.r.o.</t>
  </si>
  <si>
    <t>SK2023952898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</si>
  <si>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</si>
  <si>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</si>
  <si>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</si>
  <si>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</si>
  <si>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</si>
  <si>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</si>
  <si>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</si>
  <si>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</si>
  <si>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</si>
  <si>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</si>
  <si>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</si>
  <si>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</si>
  <si>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</si>
  <si>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</si>
  <si>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</si>
  <si>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</si>
  <si>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</si>
  <si>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</si>
  <si>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</si>
  <si>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</si>
  <si>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</si>
  <si>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</si>
  <si>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</si>
  <si>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</si>
  <si>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</si>
  <si>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</si>
  <si>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</si>
  <si>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</si>
  <si>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</si>
  <si>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</si>
  <si>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</si>
  <si>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</si>
  <si>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</si>
  <si>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</si>
  <si>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</si>
  <si>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</si>
  <si>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</si>
  <si>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</si>
  <si>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</si>
  <si>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</si>
  <si>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</si>
  <si>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</si>
  <si>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</si>
  <si>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</si>
  <si>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</si>
  <si>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{cd843b62-0894-44f9-a5b4-2c5ce6568077}</t>
  </si>
  <si>
    <t>{00000000-0000-0000-0000-000000000000}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</si>
  <si>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</si>
  <si>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</si>
  <si>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</si>
  <si>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</si>
  <si>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</si>
  <si>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</si>
  <si>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Späť na hárok:</t>
  </si>
  <si>
    <t>KRYCÍ LIST ROZPOČTU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</si>
  <si>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</si>
  <si>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</si>
  <si>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</si>
  <si>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</si>
  <si>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</si>
  <si>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</si>
  <si>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</si>
  <si>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</si>
  <si>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</si>
  <si>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</si>
  <si>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</si>
  <si>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</si>
  <si>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</si>
  <si>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</si>
  <si>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</si>
  <si>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</si>
  <si>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</si>
  <si>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</si>
  <si>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</si>
  <si>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</si>
  <si>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</si>
  <si>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</si>
  <si>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</si>
  <si>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767 - Konštrukcie doplnkové kovové</t>
  </si>
  <si>
    <t xml:space="preserve">    783 - Dokončovacie práce - nátery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</si>
  <si>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</si>
  <si>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</si>
  <si>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</si>
  <si>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</si>
  <si>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</si>
  <si>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</si>
  <si>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</si>
  <si>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</si>
  <si>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</si>
  <si>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</si>
  <si>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</si>
  <si>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</si>
  <si>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</si>
  <si>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</si>
  <si>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</si>
  <si>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</si>
  <si>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</si>
  <si>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113107131</t>
  </si>
  <si>
    <t>Odstránenie krytu v ploche do 200 m2 z betónu prostého, hr. vrstvy do 150 mm,  -0,22500t</t>
  </si>
  <si>
    <t>m2</t>
  </si>
  <si>
    <t>4</t>
  </si>
  <si>
    <t>2</t>
  </si>
  <si>
    <t>-296265502</t>
  </si>
  <si>
    <t>"Odstránenie betónových chodníkov po obvode"</t>
  </si>
  <si>
    <t>VV</t>
  </si>
  <si>
    <t>0,5*(1,5+3+3,2+1,8+2+1,3+0,9+0,66+1,38+2+1,6+11,233+1,6+2,75+1,75+7,25+4,755+2,2+2,25)</t>
  </si>
  <si>
    <t>Súčet</t>
  </si>
  <si>
    <t>131201101</t>
  </si>
  <si>
    <t>Výkop nezapaženej jamy v hornine 3, do 100 m3</t>
  </si>
  <si>
    <t>m3</t>
  </si>
  <si>
    <t>-371872063</t>
  </si>
  <si>
    <t>"Vsakovacia jama"</t>
  </si>
  <si>
    <t>2*3*2</t>
  </si>
  <si>
    <t>3</t>
  </si>
  <si>
    <t>131201109</t>
  </si>
  <si>
    <t>Hĺbenie nezapažených jám a zárezov. Príplatok za lepivosť horniny 3</t>
  </si>
  <si>
    <t>-2015591725</t>
  </si>
  <si>
    <t>132201101</t>
  </si>
  <si>
    <t>Výkop ryhy do šírky 600 mm v horn.3 do 100 m3</t>
  </si>
  <si>
    <t>-980680324</t>
  </si>
  <si>
    <t>"Okapový chodník"</t>
  </si>
  <si>
    <t>0,5*1*(1,5+3+3,2+1,8+2+1,3+0,9+0,66+1,38+2+1,6+11,233+1,6+2,75+1,75+7,25+4,755+2,2+2,25)</t>
  </si>
  <si>
    <t>"Rampa"</t>
  </si>
  <si>
    <t>(0,6*0,4)*(5,65+5,67+1,65+1,65+4,02+2,5+0,4)</t>
  </si>
  <si>
    <t>5</t>
  </si>
  <si>
    <t>132201109</t>
  </si>
  <si>
    <t>Príplatok k cene za lepivosť pri hĺbení rýh šírky do 600 mm zapažených i nezapažených s urovnaním dna v hornine 3</t>
  </si>
  <si>
    <t>-1760472100</t>
  </si>
  <si>
    <t>6</t>
  </si>
  <si>
    <t>174101001</t>
  </si>
  <si>
    <t>Zásyp sypaninou so zhutnením jám, šachiet, rýh, zárezov alebo okolo objektov do 100 m3</t>
  </si>
  <si>
    <t>1013593819</t>
  </si>
  <si>
    <t>7</t>
  </si>
  <si>
    <t>M</t>
  </si>
  <si>
    <t>5833343100</t>
  </si>
  <si>
    <t>Kamenivo ťažené hrubé 16-32 b</t>
  </si>
  <si>
    <t>t</t>
  </si>
  <si>
    <t>8</t>
  </si>
  <si>
    <t>-1867803520</t>
  </si>
  <si>
    <t>181101102</t>
  </si>
  <si>
    <t>Úprava pláne v zárezoch v hornine 1-4 so zhutnením</t>
  </si>
  <si>
    <t>-887766908</t>
  </si>
  <si>
    <t>9</t>
  </si>
  <si>
    <t>183101221</t>
  </si>
  <si>
    <t>Hĺbenie jamiek pre výsadbu v hornine 1 až 4 s výmenou pôdy do 50% v rovine alebo na svahu do 1:5 objemu nad 0, 40 do 1,00 m3</t>
  </si>
  <si>
    <t>ks</t>
  </si>
  <si>
    <t>768176539</t>
  </si>
  <si>
    <t>10</t>
  </si>
  <si>
    <t>184102115</t>
  </si>
  <si>
    <t>Výsadba dreviny s balom v rovine alebo na svahu do 1:5, priemer balu nad 500 do 600 mm</t>
  </si>
  <si>
    <t>-1246180674</t>
  </si>
  <si>
    <t>11</t>
  </si>
  <si>
    <t>02662000051</t>
  </si>
  <si>
    <t>Javor mliečny - v do 2,5 m</t>
  </si>
  <si>
    <t>-1190074258</t>
  </si>
  <si>
    <t>12</t>
  </si>
  <si>
    <t>212752127</t>
  </si>
  <si>
    <t>Trativody z flexodrenážnych rúr DN 160</t>
  </si>
  <si>
    <t>m</t>
  </si>
  <si>
    <t>240474781</t>
  </si>
  <si>
    <t>(1,5+3+3,2+1,8+2+1,3+0,9+0,66+1,38+2+1,6+11,233+1,6+2,75+1,75+7,25+4,755+2,2+2,25)+12,5</t>
  </si>
  <si>
    <t>13</t>
  </si>
  <si>
    <t>216903111</t>
  </si>
  <si>
    <t>Očistenie (otryskanie) stien muriva</t>
  </si>
  <si>
    <t>-1582160803</t>
  </si>
  <si>
    <t>14</t>
  </si>
  <si>
    <t>216903121</t>
  </si>
  <si>
    <t>Očistenie (otryskanie) dlažby existujúcej</t>
  </si>
  <si>
    <t>-2048664781</t>
  </si>
  <si>
    <t>15</t>
  </si>
  <si>
    <t>271573001</t>
  </si>
  <si>
    <t>Násyp pod základové  konštrukcie so zhutnením zo štrkopiesku fr.0-32 mm</t>
  </si>
  <si>
    <t>-364283013</t>
  </si>
  <si>
    <t>0,4*0,15*(5,65+5,67+1,65+1,65+4,02+2,5+0,4)</t>
  </si>
  <si>
    <t>16</t>
  </si>
  <si>
    <t>274313611</t>
  </si>
  <si>
    <t>Betón základových pásov, prostý tr. C 16/20</t>
  </si>
  <si>
    <t>1184538707</t>
  </si>
  <si>
    <t>17</t>
  </si>
  <si>
    <t>289971211</t>
  </si>
  <si>
    <t>Zhotovenie vrstvy z geotextílie na upravenom povrchu v sklone do 1 : 5 , šírky od 0 do 3 m</t>
  </si>
  <si>
    <t>1000493016</t>
  </si>
  <si>
    <t>2*3*4+2*2*2</t>
  </si>
  <si>
    <t>1,65*(5,65+1+4,02)</t>
  </si>
  <si>
    <t>18</t>
  </si>
  <si>
    <t>6936651600</t>
  </si>
  <si>
    <t>Geotextília proti prerastaniu</t>
  </si>
  <si>
    <t>1861904239</t>
  </si>
  <si>
    <t>19</t>
  </si>
  <si>
    <t>311321315</t>
  </si>
  <si>
    <t>Betón nadzákladových múrov, železový (bez výstuže) tr. C 20/25</t>
  </si>
  <si>
    <t>-1330371219</t>
  </si>
  <si>
    <t>1*0,1*(5,65+5,67+1,65+1,65+4,02+2,5+0,4)</t>
  </si>
  <si>
    <t>311351105</t>
  </si>
  <si>
    <t>Debnenie nadzákladových múrov  obojstranné zhotovenie-dielce</t>
  </si>
  <si>
    <t>912968852</t>
  </si>
  <si>
    <t>1*2*(5,65+5,67+1,65+1,65+4,02+2,5+0,4)</t>
  </si>
  <si>
    <t>21</t>
  </si>
  <si>
    <t>311351106</t>
  </si>
  <si>
    <t>Debnenie nadzákladových múrov  obojstranné odstránenie-dielce</t>
  </si>
  <si>
    <t>2125145052</t>
  </si>
  <si>
    <t>22</t>
  </si>
  <si>
    <t>311361821</t>
  </si>
  <si>
    <t>Výstuž nadzákladových múrov  10505</t>
  </si>
  <si>
    <t>426111398</t>
  </si>
  <si>
    <t>23</t>
  </si>
  <si>
    <t>348121121</t>
  </si>
  <si>
    <t>Osadenie dosky plotovej železobetónovej prefabrikovanej krycej, vrátane dodávky</t>
  </si>
  <si>
    <t>-1215681065</t>
  </si>
  <si>
    <t>(5,65+5,67+4,02+2,5)</t>
  </si>
  <si>
    <t>24</t>
  </si>
  <si>
    <t>564752111</t>
  </si>
  <si>
    <t>Podklad alebo kryt z kameniva hrubého drveného veľ. 32-63mm(vibr.štrk) po zhut.hr. 150 mm</t>
  </si>
  <si>
    <t>171812870</t>
  </si>
  <si>
    <t>25</t>
  </si>
  <si>
    <t>564801112</t>
  </si>
  <si>
    <t>Podklad zo štrkodrviny fr.16-32 mm s rozprestretím a zhutnením, po zhutnení hr. 40 mm</t>
  </si>
  <si>
    <t>916439393</t>
  </si>
  <si>
    <t>26</t>
  </si>
  <si>
    <t>564811112</t>
  </si>
  <si>
    <t>Podklad zo štrkodrviny fr. 16-32 mm s rozprestretím a zhutnením, po zhutnení hr. 60 mm</t>
  </si>
  <si>
    <t>2137440838</t>
  </si>
  <si>
    <t>27</t>
  </si>
  <si>
    <t>564932111</t>
  </si>
  <si>
    <t>Podklad z mechanicky spevneného kameniva MSK s rozprestretím a zhutnením, po zhutnení hr. 100 mm</t>
  </si>
  <si>
    <t>1192675597</t>
  </si>
  <si>
    <t>28</t>
  </si>
  <si>
    <t>596911111</t>
  </si>
  <si>
    <t>Kladenie zámkovej dlažby hr. 6 cm pre peších do 20 m2 so zriadením lôžka z kameniva hr. 4 cm</t>
  </si>
  <si>
    <t>1389378292</t>
  </si>
  <si>
    <t>29</t>
  </si>
  <si>
    <t>5922901380</t>
  </si>
  <si>
    <t>SEMMELROCK PASTELLA dlažba 6 cm, svetlosivá (10/10, 10/20, 20/20, 30/20, 30/30)</t>
  </si>
  <si>
    <t>-78444276</t>
  </si>
  <si>
    <t>30</t>
  </si>
  <si>
    <t>622451071</t>
  </si>
  <si>
    <t>Vyspravenie povrchu neomietaných betónových stien vonkajších maltou cementovou pre omietky</t>
  </si>
  <si>
    <t>1524760715</t>
  </si>
  <si>
    <t>31</t>
  </si>
  <si>
    <t>622466116</t>
  </si>
  <si>
    <t>Príprava vonkajšieho podkladu stien BAUMIT, Univerzálny základ (Baumit UniPrimer)</t>
  </si>
  <si>
    <t>1833517085</t>
  </si>
  <si>
    <t>"Otlčenie sokla"</t>
  </si>
  <si>
    <t>0,75*(1,5+3+3,2+1,8+2+1,3+0,9+0,66+1,38+2+1,6+11,233+1,6+2,75+1,75+7,25+4,755+2,2+2,25)</t>
  </si>
  <si>
    <t>"Oprava degradovanej omietky stien"</t>
  </si>
  <si>
    <t>152</t>
  </si>
  <si>
    <t>32</t>
  </si>
  <si>
    <t>622464222</t>
  </si>
  <si>
    <t xml:space="preserve">Vonkajšia omietka stien tenkovrstvová BAUMIT, silikátová, Baumit SilikatTop, škrabaná, hr. 2 mm </t>
  </si>
  <si>
    <t>-1230345150</t>
  </si>
  <si>
    <t>33</t>
  </si>
  <si>
    <t>622465112</t>
  </si>
  <si>
    <t>Vonkajšia omietka stien, marmolit, mramorové zrná, strednozrnná</t>
  </si>
  <si>
    <t>-209198923</t>
  </si>
  <si>
    <t>34</t>
  </si>
  <si>
    <t>622481119</t>
  </si>
  <si>
    <t>Potiahnutie vonkajších stien sklotextílnou mriežkou s celoplošným prilepením</t>
  </si>
  <si>
    <t>-1401167288</t>
  </si>
  <si>
    <t>"Oprava degradovanej omietky stien - presieťkovanie"</t>
  </si>
  <si>
    <t>35</t>
  </si>
  <si>
    <t>871310310</t>
  </si>
  <si>
    <t>Dažďová kanalizácia DN 160, vrátane všetkých potrebných prác</t>
  </si>
  <si>
    <t>1291520265</t>
  </si>
  <si>
    <t>36</t>
  </si>
  <si>
    <t>8713103101</t>
  </si>
  <si>
    <t>Napojenie na vsakovaciu jamu</t>
  </si>
  <si>
    <t>kpl</t>
  </si>
  <si>
    <t>-1376463020</t>
  </si>
  <si>
    <t>37</t>
  </si>
  <si>
    <t>916531112</t>
  </si>
  <si>
    <t>Osadenie záhonového alebo parkového obrubníka betón., do lôžka z bet. pros. tr. C 16/20 bez bočnej opory</t>
  </si>
  <si>
    <t>-546119057</t>
  </si>
  <si>
    <t>(1,5+3+3,2+1,8+2+1,3+0,9+0,66+1,38+2+1,6+11,233+1,6+2,75+1,75+7,25+4,755+2,2+2,25)</t>
  </si>
  <si>
    <t>38</t>
  </si>
  <si>
    <t>5921954660</t>
  </si>
  <si>
    <t>Premac obrubník parkový 100x20x5 cm, sivý</t>
  </si>
  <si>
    <t>1431812437</t>
  </si>
  <si>
    <t>39</t>
  </si>
  <si>
    <t>941941031</t>
  </si>
  <si>
    <t>Montáž lešenia ľahkého pracovného radového s podlahami šírky od 0,80 do 1,00 m, výšky do 10 m</t>
  </si>
  <si>
    <t>-399576570</t>
  </si>
  <si>
    <t>40</t>
  </si>
  <si>
    <t>941941191</t>
  </si>
  <si>
    <t>Príplatok za prvý a každý ďalší i začatý mesiac použitia lešenia ľahkého pracovného radového s podlahami šírky od 0,80 do 1,00 m, výšky do 10 m</t>
  </si>
  <si>
    <t>1746051979</t>
  </si>
  <si>
    <t>41</t>
  </si>
  <si>
    <t>941941831</t>
  </si>
  <si>
    <t>Demontáž lešenia ľahkého pracovného radového s podlahami šírky nad 0,80 do 1,00 m, výšky do 10 m</t>
  </si>
  <si>
    <t>263293772</t>
  </si>
  <si>
    <t>42</t>
  </si>
  <si>
    <t>941955001</t>
  </si>
  <si>
    <t>Lešenie ľahké pracovné pomocné, s výškou lešeňovej podlahy do 1,20 m</t>
  </si>
  <si>
    <t>751809734</t>
  </si>
  <si>
    <t>43</t>
  </si>
  <si>
    <t>949942101</t>
  </si>
  <si>
    <t>Hydraulická zdvíhacia plošina vrátane obsluhy inštalovaná na automobilovom podvozku výšky zdvihu do 27 m</t>
  </si>
  <si>
    <t>hod</t>
  </si>
  <si>
    <t>-2138895501</t>
  </si>
  <si>
    <t>44</t>
  </si>
  <si>
    <t>952901111</t>
  </si>
  <si>
    <t>Vyčistenie budov a okolia pri výške podlaží do 4m</t>
  </si>
  <si>
    <t>-791115990</t>
  </si>
  <si>
    <t>45</t>
  </si>
  <si>
    <t>978015291</t>
  </si>
  <si>
    <t>Otlčenie omietok vonkajších priečelí jednoduchých, s vyškriabaním škár, očistením muriva, v rozsahu do 100 %,  -0,05900t</t>
  </si>
  <si>
    <t>-1024371189</t>
  </si>
  <si>
    <t>"Otlčenie degradovanej omietky stien"</t>
  </si>
  <si>
    <t>46</t>
  </si>
  <si>
    <t>979081111</t>
  </si>
  <si>
    <t>Odvoz sutiny a vybúraných hmôt na skládku do 1 km</t>
  </si>
  <si>
    <t>556988965</t>
  </si>
  <si>
    <t>47</t>
  </si>
  <si>
    <t>979081121</t>
  </si>
  <si>
    <t>Odvoz sutiny a vybúraných hmôt na skládku za každý ďalší 1 km</t>
  </si>
  <si>
    <t>-224876496</t>
  </si>
  <si>
    <t>48</t>
  </si>
  <si>
    <t>979082111</t>
  </si>
  <si>
    <t>Vnútrostavenisková doprava sutiny a vybúraných hmôt do 10 m</t>
  </si>
  <si>
    <t>2128924921</t>
  </si>
  <si>
    <t>49</t>
  </si>
  <si>
    <t>979082121</t>
  </si>
  <si>
    <t>Vnútrostavenisková doprava sutiny a vybúraných hmôt za každých ďalších 5 m</t>
  </si>
  <si>
    <t>-1392435091</t>
  </si>
  <si>
    <t>50</t>
  </si>
  <si>
    <t>979089011</t>
  </si>
  <si>
    <t xml:space="preserve">Poplatok za skladovanie, nebezpečné </t>
  </si>
  <si>
    <t>-209558590</t>
  </si>
  <si>
    <t>51</t>
  </si>
  <si>
    <t>979089012</t>
  </si>
  <si>
    <t>Poplatok za skladovanie, ostatné</t>
  </si>
  <si>
    <t>1871116516</t>
  </si>
  <si>
    <t>52</t>
  </si>
  <si>
    <t>999281111</t>
  </si>
  <si>
    <t>Presun hmôt pre opravy a údržbu objektov vrátane vonkajších plášťov výšky do 25 m</t>
  </si>
  <si>
    <t>138383712</t>
  </si>
  <si>
    <t>53</t>
  </si>
  <si>
    <t>711141110</t>
  </si>
  <si>
    <t>Izolácia proti zemnej vlhkosti s protiradanovou odolnosťou FONDALINE PLUS šírka 2 m vodorovná</t>
  </si>
  <si>
    <t>-1028549346</t>
  </si>
  <si>
    <t>"Okapový chodník - pod drenáž"</t>
  </si>
  <si>
    <t>54</t>
  </si>
  <si>
    <t>711142110</t>
  </si>
  <si>
    <t>Izolácia proti zemnej vlhkosti s protiradanovou odolnosťou FONDALINE PLUS šírka 2 m zvislá</t>
  </si>
  <si>
    <t>143375492</t>
  </si>
  <si>
    <t>"Ochrana základov"</t>
  </si>
  <si>
    <t>1*(1,5+3+3,2+1,8+2+1,3+0,9+0,66+1,38+2+1,6+11,233+1,6+2,75+1,75+7,25+4,755+2,2+2,25)</t>
  </si>
  <si>
    <t>55</t>
  </si>
  <si>
    <t>998711102</t>
  </si>
  <si>
    <t>Presun hmôt pre izoláciu proti vode v objektoch výšky nad 6 do 12 m</t>
  </si>
  <si>
    <t>385396977</t>
  </si>
  <si>
    <t>56</t>
  </si>
  <si>
    <t>712290030</t>
  </si>
  <si>
    <t>Zhotovenie parozábrany pre strechy šikmé nad 30°</t>
  </si>
  <si>
    <t>-1941888844</t>
  </si>
  <si>
    <t>57</t>
  </si>
  <si>
    <t>2832990190</t>
  </si>
  <si>
    <t>Parozábrana ALU MASTER</t>
  </si>
  <si>
    <t>-759429203</t>
  </si>
  <si>
    <t>58</t>
  </si>
  <si>
    <t>712500832</t>
  </si>
  <si>
    <t>Odstránenie povlakovej krytiny na šikmých strechách nad 30° do 45° dvojvrstvovej,  -0,01600t</t>
  </si>
  <si>
    <t>2123764387</t>
  </si>
  <si>
    <t>"Odstránenie asfaltových pásov" 300</t>
  </si>
  <si>
    <t>59</t>
  </si>
  <si>
    <t>998712102</t>
  </si>
  <si>
    <t>Presun hmôt pre izoláciu povlakovej krytiny v objektoch výšky nad 6 do 12 m</t>
  </si>
  <si>
    <t>-636037158</t>
  </si>
  <si>
    <t>60</t>
  </si>
  <si>
    <t>713000010</t>
  </si>
  <si>
    <t>Odstránenie tepelnej izolácie stropov kladenej voľne z vláknitých materiálov hr. do 10 cm -0,00192t</t>
  </si>
  <si>
    <t>1186342289</t>
  </si>
  <si>
    <t>"Odstránenie pôvodnej tepelnej izolácie" 300</t>
  </si>
  <si>
    <t>61</t>
  </si>
  <si>
    <t>713161600</t>
  </si>
  <si>
    <t>Montáž tepelnej izolácie striech šikmých medzi rošt z minerálnej vlny hr. do 10 cm</t>
  </si>
  <si>
    <t>-1478421345</t>
  </si>
  <si>
    <t>"Strecha - dve vrstvy" 300*2</t>
  </si>
  <si>
    <t>62</t>
  </si>
  <si>
    <t>6316200110</t>
  </si>
  <si>
    <t>sklená vlna MULTIMAX hrúbka 50 mm</t>
  </si>
  <si>
    <t>819665671</t>
  </si>
  <si>
    <t>63</t>
  </si>
  <si>
    <t>713161610</t>
  </si>
  <si>
    <t>Montáž tepelnej izolácie striech šikmých nad krokvy z minerálnej vlny hr. nad 10 cm</t>
  </si>
  <si>
    <t>1107883953</t>
  </si>
  <si>
    <t>64</t>
  </si>
  <si>
    <t>6313670083</t>
  </si>
  <si>
    <t>Unirol Profi sklená vlna hrúbka 160 mm</t>
  </si>
  <si>
    <t>-1902183889</t>
  </si>
  <si>
    <t>65</t>
  </si>
  <si>
    <t>998713102</t>
  </si>
  <si>
    <t>Presun hmôt pre izolácie tepelné v objektoch výšky nad 6 m do 12 m</t>
  </si>
  <si>
    <t>-1458198988</t>
  </si>
  <si>
    <t>66</t>
  </si>
  <si>
    <t>762341004</t>
  </si>
  <si>
    <t>Montáž debnenia jednoduchých striech, na krokvy a kontralaty z dosiek na zraz</t>
  </si>
  <si>
    <t>1093010945</t>
  </si>
  <si>
    <t>67</t>
  </si>
  <si>
    <t>6051119000</t>
  </si>
  <si>
    <t>Neopracované dosky a fošne neomietané borovica akosť A hr.24-32mm x B=60-160mm</t>
  </si>
  <si>
    <t>860937787</t>
  </si>
  <si>
    <t>68</t>
  </si>
  <si>
    <t>762341201</t>
  </si>
  <si>
    <t>Montáž latovania jednoduchých striech pre sklon do 60°</t>
  </si>
  <si>
    <t>867521329</t>
  </si>
  <si>
    <t>"Rošt 50/50" 300*4</t>
  </si>
  <si>
    <t>69</t>
  </si>
  <si>
    <t>6051506900</t>
  </si>
  <si>
    <t>Hranol mäkké rezivo - omietané smrek hranolček 25-100 cm2 mäkké rezivo</t>
  </si>
  <si>
    <t>1710794265</t>
  </si>
  <si>
    <t>70</t>
  </si>
  <si>
    <t>762341811</t>
  </si>
  <si>
    <t>Demontáž debnenia striech rovných, oblúkových do 60°, z dosiek hrubých, hobľovaných,  -0.01600t</t>
  </si>
  <si>
    <t>1630405615</t>
  </si>
  <si>
    <t>71</t>
  </si>
  <si>
    <t>762342811</t>
  </si>
  <si>
    <t>Demontáž latovania striech so sklonom do 60 st., pri osovej vzdialenosti lát do 0, 22 m,  -0.00700t</t>
  </si>
  <si>
    <t>1426703871</t>
  </si>
  <si>
    <t>72</t>
  </si>
  <si>
    <t>762395000</t>
  </si>
  <si>
    <t>Spojovacie prostriedky  pre viazané konštrukcie krovov, debnenie a laťovanie, nadstrešné konštr., spádové kliny - svorky, dosky, klince, pásová oceľ, vruty</t>
  </si>
  <si>
    <t>485306336</t>
  </si>
  <si>
    <t>73</t>
  </si>
  <si>
    <t>998762102</t>
  </si>
  <si>
    <t>Presun hmôt pre konštrukcie tesárske v objektoch výšky do 12 m</t>
  </si>
  <si>
    <t>-2128040031</t>
  </si>
  <si>
    <t>74</t>
  </si>
  <si>
    <t>764248221</t>
  </si>
  <si>
    <t xml:space="preserve">Snehové lapače </t>
  </si>
  <si>
    <t>522956483</t>
  </si>
  <si>
    <t>75</t>
  </si>
  <si>
    <t>764311222</t>
  </si>
  <si>
    <t>Strešná krytina Prefa prefalc P.10 Antracyt stucco</t>
  </si>
  <si>
    <t>-2132203287</t>
  </si>
  <si>
    <t>"Nová strešná krytina" 300</t>
  </si>
  <si>
    <t>76</t>
  </si>
  <si>
    <t>764314008</t>
  </si>
  <si>
    <t xml:space="preserve">Oddeľovacia štruktúrovaná rohož s integrovanou poistnou hydroizoláciou pre plechové krytiny </t>
  </si>
  <si>
    <t>-126205451</t>
  </si>
  <si>
    <t>77</t>
  </si>
  <si>
    <t>764331220</t>
  </si>
  <si>
    <t>Klampiarske práce - lemovanie, úžlabie, hrebeň</t>
  </si>
  <si>
    <t>-1464909228</t>
  </si>
  <si>
    <t>78</t>
  </si>
  <si>
    <t>7643488141</t>
  </si>
  <si>
    <t xml:space="preserve">Demontáž bleskozvodu </t>
  </si>
  <si>
    <t>-492210850</t>
  </si>
  <si>
    <t>79</t>
  </si>
  <si>
    <t>764351810</t>
  </si>
  <si>
    <t>Demontáž žľabov pododkvap. štvorhranných rovných, oblúkových, do 30° rš 250 a 330 mm,  -0,00347t</t>
  </si>
  <si>
    <t>-150327288</t>
  </si>
  <si>
    <t>80</t>
  </si>
  <si>
    <t>764352227</t>
  </si>
  <si>
    <t>Žľaby polkruhové r.š. 330 mm</t>
  </si>
  <si>
    <t>-1826694161</t>
  </si>
  <si>
    <t>81</t>
  </si>
  <si>
    <t>764451802</t>
  </si>
  <si>
    <t>Demontáž odpadových rúr štvorcových so stranou 100 mm,  -0,00338t</t>
  </si>
  <si>
    <t>-1263651051</t>
  </si>
  <si>
    <t>82</t>
  </si>
  <si>
    <t>764454254</t>
  </si>
  <si>
    <t>Zvodové rúry, kruhové priemer 120 mm</t>
  </si>
  <si>
    <t>1552241813</t>
  </si>
  <si>
    <t>83</t>
  </si>
  <si>
    <t>998764102</t>
  </si>
  <si>
    <t>Presun hmôt pre konštrukcie klampiarske v objektoch výšky nad 6 do 12 m</t>
  </si>
  <si>
    <t>107706698</t>
  </si>
  <si>
    <t>84</t>
  </si>
  <si>
    <t>765361815</t>
  </si>
  <si>
    <t>Demontáž krytiny z drevených šindľov do 50 ks/m2, do sutiny, sklon strechy do 45°, -0,045t</t>
  </si>
  <si>
    <t>-316284535</t>
  </si>
  <si>
    <t>85</t>
  </si>
  <si>
    <t>998765102</t>
  </si>
  <si>
    <t>Presun hmôt pre tvrdé krytiny v objektoch výšky nad 6 do 12 m</t>
  </si>
  <si>
    <t>-1796592480</t>
  </si>
  <si>
    <t>86</t>
  </si>
  <si>
    <t>767916329R</t>
  </si>
  <si>
    <t>Zábradlie bezpečnostné kompletné</t>
  </si>
  <si>
    <t>-1181589533</t>
  </si>
  <si>
    <t>87</t>
  </si>
  <si>
    <t>998767102</t>
  </si>
  <si>
    <t>Presun hmôt pre kovové stavebné doplnkové konštrukcie v objektoch výšky nad 6 do 12 m</t>
  </si>
  <si>
    <t>1665895396</t>
  </si>
  <si>
    <t>88</t>
  </si>
  <si>
    <t>783782203</t>
  </si>
  <si>
    <t>Nátery tesárskych konštrukcií povrchová impregnácia Bochemitom QB</t>
  </si>
  <si>
    <t>568096116</t>
  </si>
  <si>
    <t>"Rošt 50/50" 300*4*0,2</t>
  </si>
  <si>
    <t>"Debnenie strechy" 300*2</t>
  </si>
  <si>
    <t>1) Súhrnný list stavby</t>
  </si>
  <si>
    <t>2) Rekapitulácia objektov</t>
  </si>
  <si>
    <t>1) Krycí list rozpočtu</t>
  </si>
  <si>
    <t>2) Rekapitulácia rozpočtu</t>
  </si>
  <si>
    <t>3) Rozpočet</t>
  </si>
  <si>
    <t>Rekapitulácia stavby</t>
  </si>
  <si>
    <t>{a8d5094a-dd61-4175-a2cd-7f72a46bde56}</t>
  </si>
  <si>
    <t>Objekt:</t>
  </si>
  <si>
    <t>M - Práce a dodávky M</t>
  </si>
  <si>
    <t xml:space="preserve">    21-M - Elektromontáže</t>
  </si>
  <si>
    <t xml:space="preserve">      fd - Bleskozvod</t>
  </si>
  <si>
    <t xml:space="preserve">    22-M - Ostatné</t>
  </si>
  <si>
    <t>210220001</t>
  </si>
  <si>
    <t>Uzemňovacie vedenie na povrchu FeZn</t>
  </si>
  <si>
    <t>-128250754</t>
  </si>
  <si>
    <t>3544224150</t>
  </si>
  <si>
    <t>Územňovací vodič ocelový žiarovo zinkovaný označenie O 10</t>
  </si>
  <si>
    <t>272669886</t>
  </si>
  <si>
    <t>210220204</t>
  </si>
  <si>
    <t>Zachytávacia tyč FeZn bez osadenia a s osadením JP10-30</t>
  </si>
  <si>
    <t>1972963876</t>
  </si>
  <si>
    <t>3544215550</t>
  </si>
  <si>
    <t>Zachytávacia tyč ocelová žiarovo zinkovaná označenie JP 10</t>
  </si>
  <si>
    <t>1059662242</t>
  </si>
  <si>
    <t>210220220</t>
  </si>
  <si>
    <t>Držiak zachytávacej tyče FeZn DJ1-8</t>
  </si>
  <si>
    <t>-1055837368</t>
  </si>
  <si>
    <t>3544215700</t>
  </si>
  <si>
    <t>Držiak zachytávacej tyče na upevnenie do muriva ocelový žiarovo zinkovaný označenie DJ 1</t>
  </si>
  <si>
    <t>-1831033822</t>
  </si>
  <si>
    <t>210220230</t>
  </si>
  <si>
    <t xml:space="preserve">Ochranná strieška FeZn   </t>
  </si>
  <si>
    <t>1530477606</t>
  </si>
  <si>
    <t>3544216200</t>
  </si>
  <si>
    <t>Horná ochranná strieška ocelová žiarovo zinkovaná označenie OS 01</t>
  </si>
  <si>
    <t>1031164509</t>
  </si>
  <si>
    <t>210220101</t>
  </si>
  <si>
    <t>"Zvodový vodič včítane podpery FeZn do D 10 mm, A1 D 10 mm  AlMgSi  D 8 mm   "</t>
  </si>
  <si>
    <t>74213307</t>
  </si>
  <si>
    <t>1561522500</t>
  </si>
  <si>
    <t>AlMgSi o 8mm vrátane podpier</t>
  </si>
  <si>
    <t>221803465</t>
  </si>
  <si>
    <t>210220260</t>
  </si>
  <si>
    <t>Ochranný uholník FeZn   OU</t>
  </si>
  <si>
    <t>512</t>
  </si>
  <si>
    <t>1958545386</t>
  </si>
  <si>
    <t>3544221600</t>
  </si>
  <si>
    <t>Ochraný uholník   ocelový žiarovo zinkovaný  označenie  OU 1,7 m</t>
  </si>
  <si>
    <t>-1216881290</t>
  </si>
  <si>
    <t>210220261</t>
  </si>
  <si>
    <t xml:space="preserve">Držiak ochranného uholníka FeZn   DU-Z,D a DOU </t>
  </si>
  <si>
    <t>-1699925654</t>
  </si>
  <si>
    <t>3544221750</t>
  </si>
  <si>
    <t>Držiak ochranného uholníka   ocelový žiarovo zinkovaný  označenie  DU Z</t>
  </si>
  <si>
    <t>405542518</t>
  </si>
  <si>
    <t>210220302</t>
  </si>
  <si>
    <t>Bleskozvodová svorka nad 2 skrutky (ST, SJ, SK, SZ, SR 01, 02)</t>
  </si>
  <si>
    <t>-673154302</t>
  </si>
  <si>
    <t>3540406100</t>
  </si>
  <si>
    <t>HR-Svorka SS</t>
  </si>
  <si>
    <t>302885721</t>
  </si>
  <si>
    <t>35404061sa00</t>
  </si>
  <si>
    <t>HR-Svorka SK</t>
  </si>
  <si>
    <t>2059494744</t>
  </si>
  <si>
    <t>354040830</t>
  </si>
  <si>
    <t>HR-Svorka SZ</t>
  </si>
  <si>
    <t>2027996234</t>
  </si>
  <si>
    <t>3544243550</t>
  </si>
  <si>
    <t>Svorka  okapová   označenie  SO</t>
  </si>
  <si>
    <t>-976166699</t>
  </si>
  <si>
    <t>3544243550sfa</t>
  </si>
  <si>
    <t>Svorka  SR03</t>
  </si>
  <si>
    <t>1900732586</t>
  </si>
  <si>
    <t>210220401</t>
  </si>
  <si>
    <t>Označenie zvodov štítkami smaltované, z umelej hmot</t>
  </si>
  <si>
    <t>-2104132848</t>
  </si>
  <si>
    <t>345240060</t>
  </si>
  <si>
    <t>Označovaci štítok PVC</t>
  </si>
  <si>
    <t>-1811778804</t>
  </si>
  <si>
    <t>K4</t>
  </si>
  <si>
    <t>Východzia revízia vrátane PD skutočného vyhotovenia</t>
  </si>
  <si>
    <t>1142589772</t>
  </si>
  <si>
    <t>PD</t>
  </si>
  <si>
    <t>Presun dodávok</t>
  </si>
  <si>
    <t>%</t>
  </si>
  <si>
    <t>1466197069</t>
  </si>
  <si>
    <t>PM</t>
  </si>
  <si>
    <t>Podružný materiál</t>
  </si>
  <si>
    <t>256</t>
  </si>
  <si>
    <t>-288822171</t>
  </si>
  <si>
    <t>PPV</t>
  </si>
  <si>
    <t>Podiel pridružených výkonov</t>
  </si>
  <si>
    <t>-1890120114</t>
  </si>
  <si>
    <t>Modernizácia Domu smútku - bleskozvod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</si>
</sst>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10"/>
      <color rgb="FF960000"/>
      <name val="Trebuchet MS"/>
    </font>
    <font>
      <u/>
      <sz val="11"/>
      <color theme="10"/>
      <name val="Calibri"/>
      <scheme val="minor"/>
    </font>
    <font>
      <u/>
      <sz val="10"/>
      <color theme="10"/>
      <name val="Trebuchet MS"/>
    </font>
    <font>
      <b/>
      <sz val="8"/>
      <color rgb="FF800000"/>
      <name val="Trebuchet MS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4" fillId="0" borderId="25" xfId="0" applyFont="1" applyBorder="1" applyAlignment="1" applyProtection="1">
      <alignment horizontal="center" vertical="center"/>
      <protection locked="0"/>
    </xf>
    <xf numFmtId="49" fontId="34" fillId="0" borderId="25" xfId="0" applyNumberFormat="1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0" fontId="36" fillId="0" borderId="0" xfId="1" applyFont="1" applyAlignment="1" applyProtection="1">
      <alignment horizontal="center" vertical="center"/>
    </xf>
    <xf numFmtId="0" fontId="39" fillId="2" borderId="0" xfId="1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38" fillId="2" borderId="0" xfId="0" applyFont="1" applyFill="1" applyAlignment="1" applyProtection="1">
      <alignment vertical="center"/>
    </xf>
    <xf numFmtId="0" fontId="37" fillId="2" borderId="0" xfId="0" applyFont="1" applyFill="1" applyAlignment="1" applyProtection="1">
      <alignment horizontal="left" vertical="center"/>
    </xf>
    <xf numFmtId="0" fontId="0" fillId="2" borderId="0" xfId="0" applyFill="1" applyProtection="1"/>
    <xf numFmtId="0" fontId="16" fillId="2" borderId="0" xfId="0" applyFont="1" applyFill="1" applyAlignment="1" applyProtection="1">
      <alignment vertical="center"/>
    </xf>
    <xf numFmtId="0" fontId="40" fillId="2" borderId="0" xfId="0" applyFont="1" applyFill="1" applyAlignment="1" applyProtection="1">
      <alignment horizontal="left" vertical="center"/>
    </xf>
    <xf numFmtId="0" fontId="42" fillId="2" borderId="0" xfId="2" applyFont="1" applyFill="1" applyAlignment="1" applyProtection="1">
      <alignment vertical="center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/>
    <xf numFmtId="0" fontId="13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4" fontId="23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4" fontId="16" fillId="0" borderId="0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29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32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4" fillId="0" borderId="25" xfId="0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vertical="center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left" vertical="center" wrapText="1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0" fontId="39" fillId="2" borderId="0" xfId="1" applyFont="1" applyFill="1" applyAlignment="1" applyProtection="1">
      <alignment horizontal="center" vertical="center"/>
    </xf>
    <xf numFmtId="167" fontId="23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4" fontId="34" fillId="0" borderId="25" xfId="0" applyNumberFormat="1" applyFont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167" fontId="6" fillId="0" borderId="0" xfId="0" applyNumberFormat="1" applyFont="1" applyBorder="1" applyAlignment="1"/>
    <xf numFmtId="167" fontId="6" fillId="0" borderId="0" xfId="0" applyNumberFormat="1" applyFont="1" applyBorder="1" applyAlignment="1">
      <alignment vertical="center"/>
    </xf>
    <xf numFmtId="0" fontId="2" fillId="5" borderId="2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42" fillId="2" borderId="0" xfId="2" applyFont="1" applyFill="1" applyAlignment="1" applyProtection="1">
      <alignment horizontal="center" vertical="center"/>
    </xf>
    <xf numFmtId="0" fontId="12" fillId="0" borderId="0" xfId="0" applyFont="1" applyBorder="1" applyAlignment="1">
      <alignment horizontal="left" vertical="center"/>
    </xf>
  </cellXfs>
  <cellStyles count="3">
    <cellStyle name="Hypertextové prepojenie" xfId="1" builtinId="8"/>
    <cellStyle name="Hypertextové prepojenie 2" xfId="2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D:\CENKROS\CENKROSplusData\System\Temp\rad3EC6F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D:\CENKROS\CENKROSplusData\System\Temp\radD60CA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3EC6F.tmp" descr="D:\CENKROS\CENKROSplusData\System\Temp\rad3EC6F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D60CA.tmp" descr="D:\CENKROS\CENKROSplusData\System\Temp\radD60CA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ZUALDKSERVER\VIZUALDK%20-%20projekty\EUROFONDY\O&#218;%20Slovany\PDF%20projekt%20OU%20slovany\PDF%20OU%20SLOVANY%20bez%20zateplenia\6%20Rozpo&#269;et\Moderniz&#225;cia%20a%20stavebn&#233;%20&#250;pravy%20Obecn&#233;ho%20&#250;rad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Modernizácia a stav..."/>
      <sheetName val="Rekapitulácia elektro"/>
      <sheetName val="01 - Prípojka NN"/>
      <sheetName val="02 - Bleskozvod"/>
    </sheetNames>
    <sheetDataSet>
      <sheetData sheetId="0"/>
      <sheetData sheetId="1"/>
      <sheetData sheetId="2"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4"/>
  <sheetViews>
    <sheetView showGridLines="0" tabSelected="1" workbookViewId="0">
      <pane ySplit="1" topLeftCell="A32" activePane="bottomLeft" state="frozen"/>
      <selection pane="bottomLeft" activeCell="J89" sqref="J89:AF89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87" t="s">
        <v>0</v>
      </c>
      <c r="B1" s="188"/>
      <c r="C1" s="188"/>
      <c r="D1" s="189" t="s">
        <v>1</v>
      </c>
      <c r="E1" s="188"/>
      <c r="F1" s="188"/>
      <c r="G1" s="188"/>
      <c r="H1" s="188"/>
      <c r="I1" s="188"/>
      <c r="J1" s="188"/>
      <c r="K1" s="186" t="s">
        <v>517</v>
      </c>
      <c r="L1" s="186"/>
      <c r="M1" s="186"/>
      <c r="N1" s="186"/>
      <c r="O1" s="186"/>
      <c r="P1" s="186"/>
      <c r="Q1" s="186"/>
      <c r="R1" s="186"/>
      <c r="S1" s="186"/>
      <c r="T1" s="188"/>
      <c r="U1" s="188"/>
      <c r="V1" s="188"/>
      <c r="W1" s="186" t="s">
        <v>518</v>
      </c>
      <c r="X1" s="186"/>
      <c r="Y1" s="186"/>
      <c r="Z1" s="186"/>
      <c r="AA1" s="186"/>
      <c r="AB1" s="186"/>
      <c r="AC1" s="186"/>
      <c r="AD1" s="186"/>
      <c r="AE1" s="186"/>
      <c r="AF1" s="186"/>
      <c r="AG1" s="188"/>
      <c r="AH1" s="188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1:73" ht="36.950000000000003" customHeight="1" x14ac:dyDescent="0.3">
      <c r="C2" s="203" t="s">
        <v>5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R2" s="228" t="s">
        <v>6</v>
      </c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16" t="s">
        <v>7</v>
      </c>
      <c r="BT2" s="16" t="s">
        <v>8</v>
      </c>
    </row>
    <row r="3" spans="1:73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8</v>
      </c>
    </row>
    <row r="4" spans="1:73" ht="36.950000000000003" customHeight="1" x14ac:dyDescent="0.3">
      <c r="B4" s="20"/>
      <c r="C4" s="205" t="s">
        <v>9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2"/>
      <c r="AS4" s="23" t="s">
        <v>10</v>
      </c>
      <c r="BS4" s="16" t="s">
        <v>7</v>
      </c>
    </row>
    <row r="5" spans="1:73" ht="14.45" customHeight="1" x14ac:dyDescent="0.3">
      <c r="B5" s="20"/>
      <c r="C5" s="21"/>
      <c r="D5" s="24" t="s">
        <v>11</v>
      </c>
      <c r="E5" s="21"/>
      <c r="F5" s="21"/>
      <c r="G5" s="21"/>
      <c r="H5" s="21"/>
      <c r="I5" s="21"/>
      <c r="J5" s="21"/>
      <c r="K5" s="207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1"/>
      <c r="AQ5" s="22"/>
      <c r="BS5" s="16" t="s">
        <v>7</v>
      </c>
    </row>
    <row r="6" spans="1:73" ht="36.950000000000003" customHeight="1" x14ac:dyDescent="0.3">
      <c r="B6" s="20"/>
      <c r="C6" s="21"/>
      <c r="D6" s="26" t="s">
        <v>12</v>
      </c>
      <c r="E6" s="21"/>
      <c r="F6" s="21"/>
      <c r="G6" s="21"/>
      <c r="H6" s="21"/>
      <c r="I6" s="21"/>
      <c r="J6" s="21"/>
      <c r="K6" s="208" t="s">
        <v>13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1"/>
      <c r="AQ6" s="22"/>
      <c r="BS6" s="16" t="s">
        <v>7</v>
      </c>
    </row>
    <row r="7" spans="1:73" ht="14.45" customHeight="1" x14ac:dyDescent="0.3">
      <c r="B7" s="20"/>
      <c r="C7" s="21"/>
      <c r="D7" s="27" t="s">
        <v>14</v>
      </c>
      <c r="E7" s="21"/>
      <c r="F7" s="21"/>
      <c r="G7" s="21"/>
      <c r="H7" s="21"/>
      <c r="I7" s="21"/>
      <c r="J7" s="21"/>
      <c r="K7" s="25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7" t="s">
        <v>15</v>
      </c>
      <c r="AL7" s="21"/>
      <c r="AM7" s="21"/>
      <c r="AN7" s="25" t="s">
        <v>3</v>
      </c>
      <c r="AO7" s="21"/>
      <c r="AP7" s="21"/>
      <c r="AQ7" s="22"/>
      <c r="BS7" s="16" t="s">
        <v>7</v>
      </c>
    </row>
    <row r="8" spans="1:73" ht="14.45" customHeight="1" x14ac:dyDescent="0.3">
      <c r="B8" s="20"/>
      <c r="C8" s="21"/>
      <c r="D8" s="27" t="s">
        <v>16</v>
      </c>
      <c r="E8" s="21"/>
      <c r="F8" s="21"/>
      <c r="G8" s="21"/>
      <c r="H8" s="21"/>
      <c r="I8" s="21"/>
      <c r="J8" s="21"/>
      <c r="K8" s="25" t="s">
        <v>17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7" t="s">
        <v>18</v>
      </c>
      <c r="AL8" s="21"/>
      <c r="AM8" s="21"/>
      <c r="AN8" s="25"/>
      <c r="AO8" s="21"/>
      <c r="AP8" s="21"/>
      <c r="AQ8" s="22"/>
      <c r="BS8" s="16" t="s">
        <v>7</v>
      </c>
    </row>
    <row r="9" spans="1:73" ht="14.45" customHeight="1" x14ac:dyDescent="0.3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S9" s="16" t="s">
        <v>7</v>
      </c>
    </row>
    <row r="10" spans="1:73" ht="14.45" customHeight="1" x14ac:dyDescent="0.3">
      <c r="B10" s="20"/>
      <c r="C10" s="21"/>
      <c r="D10" s="27" t="s">
        <v>19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7" t="s">
        <v>20</v>
      </c>
      <c r="AL10" s="21"/>
      <c r="AM10" s="21"/>
      <c r="AN10" s="25" t="s">
        <v>3</v>
      </c>
      <c r="AO10" s="21"/>
      <c r="AP10" s="21"/>
      <c r="AQ10" s="22"/>
      <c r="BS10" s="16" t="s">
        <v>7</v>
      </c>
    </row>
    <row r="11" spans="1:73" ht="18.399999999999999" customHeight="1" x14ac:dyDescent="0.3">
      <c r="B11" s="20"/>
      <c r="C11" s="21"/>
      <c r="D11" s="21"/>
      <c r="E11" s="25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7" t="s">
        <v>22</v>
      </c>
      <c r="AL11" s="21"/>
      <c r="AM11" s="21"/>
      <c r="AN11" s="25" t="s">
        <v>3</v>
      </c>
      <c r="AO11" s="21"/>
      <c r="AP11" s="21"/>
      <c r="AQ11" s="22"/>
      <c r="BS11" s="16" t="s">
        <v>7</v>
      </c>
    </row>
    <row r="12" spans="1:73" ht="6.95" customHeight="1" x14ac:dyDescent="0.3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S12" s="16" t="s">
        <v>7</v>
      </c>
    </row>
    <row r="13" spans="1:73" ht="14.45" customHeight="1" x14ac:dyDescent="0.3">
      <c r="B13" s="20"/>
      <c r="C13" s="21"/>
      <c r="D13" s="27" t="s">
        <v>23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7" t="s">
        <v>20</v>
      </c>
      <c r="AL13" s="21"/>
      <c r="AM13" s="21"/>
      <c r="AN13" s="25" t="s">
        <v>3</v>
      </c>
      <c r="AO13" s="21"/>
      <c r="AP13" s="21"/>
      <c r="AQ13" s="22"/>
      <c r="BS13" s="16" t="s">
        <v>7</v>
      </c>
    </row>
    <row r="14" spans="1:73" ht="15" x14ac:dyDescent="0.3">
      <c r="B14" s="20"/>
      <c r="C14" s="21"/>
      <c r="D14" s="21"/>
      <c r="E14" s="25" t="s">
        <v>17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7" t="s">
        <v>22</v>
      </c>
      <c r="AL14" s="21"/>
      <c r="AM14" s="21"/>
      <c r="AN14" s="25" t="s">
        <v>3</v>
      </c>
      <c r="AO14" s="21"/>
      <c r="AP14" s="21"/>
      <c r="AQ14" s="22"/>
      <c r="BS14" s="16" t="s">
        <v>7</v>
      </c>
    </row>
    <row r="15" spans="1:73" ht="6.95" customHeight="1" x14ac:dyDescent="0.3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S15" s="16" t="s">
        <v>4</v>
      </c>
    </row>
    <row r="16" spans="1:73" ht="14.45" customHeight="1" x14ac:dyDescent="0.3">
      <c r="B16" s="20"/>
      <c r="C16" s="21"/>
      <c r="D16" s="27" t="s">
        <v>24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7" t="s">
        <v>20</v>
      </c>
      <c r="AL16" s="21"/>
      <c r="AM16" s="21"/>
      <c r="AN16" s="25" t="s">
        <v>25</v>
      </c>
      <c r="AO16" s="21"/>
      <c r="AP16" s="21"/>
      <c r="AQ16" s="22"/>
      <c r="BS16" s="16" t="s">
        <v>4</v>
      </c>
    </row>
    <row r="17" spans="2:71" ht="18.399999999999999" customHeight="1" x14ac:dyDescent="0.3">
      <c r="B17" s="20"/>
      <c r="C17" s="21"/>
      <c r="D17" s="21"/>
      <c r="E17" s="25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7" t="s">
        <v>22</v>
      </c>
      <c r="AL17" s="21"/>
      <c r="AM17" s="21"/>
      <c r="AN17" s="25" t="s">
        <v>27</v>
      </c>
      <c r="AO17" s="21"/>
      <c r="AP17" s="21"/>
      <c r="AQ17" s="22"/>
      <c r="BS17" s="16" t="s">
        <v>28</v>
      </c>
    </row>
    <row r="18" spans="2:71" ht="6.95" customHeight="1" x14ac:dyDescent="0.3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S18" s="16" t="s">
        <v>29</v>
      </c>
    </row>
    <row r="19" spans="2:71" ht="14.45" customHeight="1" x14ac:dyDescent="0.3">
      <c r="B19" s="20"/>
      <c r="C19" s="21"/>
      <c r="D19" s="27" t="s">
        <v>30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7" t="s">
        <v>20</v>
      </c>
      <c r="AL19" s="21"/>
      <c r="AM19" s="21"/>
      <c r="AN19" s="25" t="s">
        <v>3</v>
      </c>
      <c r="AO19" s="21"/>
      <c r="AP19" s="21"/>
      <c r="AQ19" s="22"/>
      <c r="BS19" s="16" t="s">
        <v>29</v>
      </c>
    </row>
    <row r="20" spans="2:71" ht="18.399999999999999" customHeight="1" x14ac:dyDescent="0.3">
      <c r="B20" s="20"/>
      <c r="C20" s="21"/>
      <c r="D20" s="21"/>
      <c r="E20" s="25" t="s">
        <v>17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7" t="s">
        <v>22</v>
      </c>
      <c r="AL20" s="21"/>
      <c r="AM20" s="21"/>
      <c r="AN20" s="25" t="s">
        <v>3</v>
      </c>
      <c r="AO20" s="21"/>
      <c r="AP20" s="21"/>
      <c r="AQ20" s="22"/>
    </row>
    <row r="21" spans="2:71" ht="6.95" customHeight="1" x14ac:dyDescent="0.3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</row>
    <row r="22" spans="2:71" ht="15" x14ac:dyDescent="0.3">
      <c r="B22" s="20"/>
      <c r="C22" s="21"/>
      <c r="D22" s="27" t="s">
        <v>31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</row>
    <row r="23" spans="2:71" ht="22.5" customHeight="1" x14ac:dyDescent="0.3">
      <c r="B23" s="20"/>
      <c r="C23" s="21"/>
      <c r="D23" s="21"/>
      <c r="E23" s="209" t="s">
        <v>3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1"/>
      <c r="AP23" s="21"/>
      <c r="AQ23" s="22"/>
    </row>
    <row r="24" spans="2:71" ht="6.95" customHeight="1" x14ac:dyDescent="0.3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</row>
    <row r="25" spans="2:71" ht="6.95" customHeight="1" x14ac:dyDescent="0.3">
      <c r="B25" s="20"/>
      <c r="C25" s="2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1"/>
      <c r="AQ25" s="22"/>
    </row>
    <row r="26" spans="2:71" ht="14.45" customHeight="1" x14ac:dyDescent="0.3">
      <c r="B26" s="20"/>
      <c r="C26" s="21"/>
      <c r="D26" s="29" t="s">
        <v>32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29">
        <f>ROUND(AG87,2)</f>
        <v>0</v>
      </c>
      <c r="AL26" s="206"/>
      <c r="AM26" s="206"/>
      <c r="AN26" s="206"/>
      <c r="AO26" s="206"/>
      <c r="AP26" s="21"/>
      <c r="AQ26" s="22"/>
    </row>
    <row r="27" spans="2:71" ht="14.45" customHeight="1" x14ac:dyDescent="0.3">
      <c r="B27" s="20"/>
      <c r="C27" s="21"/>
      <c r="D27" s="29" t="s">
        <v>33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29">
        <f>ROUND(AG91,2)</f>
        <v>0</v>
      </c>
      <c r="AL27" s="206"/>
      <c r="AM27" s="206"/>
      <c r="AN27" s="206"/>
      <c r="AO27" s="206"/>
      <c r="AP27" s="21"/>
      <c r="AQ27" s="22"/>
    </row>
    <row r="28" spans="2:71" s="1" customFormat="1" ht="6.95" customHeight="1" x14ac:dyDescent="0.3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</row>
    <row r="29" spans="2:71" s="1" customFormat="1" ht="25.9" customHeight="1" x14ac:dyDescent="0.3">
      <c r="B29" s="30"/>
      <c r="C29" s="31"/>
      <c r="D29" s="33" t="s">
        <v>34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30">
        <f>ROUND(AK26+AK27,2)</f>
        <v>0</v>
      </c>
      <c r="AL29" s="231"/>
      <c r="AM29" s="231"/>
      <c r="AN29" s="231"/>
      <c r="AO29" s="231"/>
      <c r="AP29" s="31"/>
      <c r="AQ29" s="32"/>
    </row>
    <row r="30" spans="2:71" s="1" customFormat="1" ht="6.95" customHeight="1" x14ac:dyDescent="0.3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</row>
    <row r="31" spans="2:71" s="2" customFormat="1" ht="14.45" customHeight="1" x14ac:dyDescent="0.3">
      <c r="B31" s="35"/>
      <c r="C31" s="36"/>
      <c r="D31" s="37"/>
      <c r="E31" s="36"/>
      <c r="F31" s="37"/>
      <c r="G31" s="36"/>
      <c r="H31" s="36"/>
      <c r="I31" s="36"/>
      <c r="J31" s="36"/>
      <c r="K31" s="36"/>
      <c r="L31" s="200"/>
      <c r="M31" s="201"/>
      <c r="N31" s="201"/>
      <c r="O31" s="201"/>
      <c r="P31" s="36"/>
      <c r="Q31" s="36"/>
      <c r="R31" s="36"/>
      <c r="S31" s="36"/>
      <c r="T31" s="39"/>
      <c r="U31" s="36"/>
      <c r="V31" s="36"/>
      <c r="W31" s="202"/>
      <c r="X31" s="201"/>
      <c r="Y31" s="201"/>
      <c r="Z31" s="201"/>
      <c r="AA31" s="201"/>
      <c r="AB31" s="201"/>
      <c r="AC31" s="201"/>
      <c r="AD31" s="201"/>
      <c r="AE31" s="201"/>
      <c r="AF31" s="36"/>
      <c r="AG31" s="36"/>
      <c r="AH31" s="36"/>
      <c r="AI31" s="36"/>
      <c r="AJ31" s="36"/>
      <c r="AK31" s="202"/>
      <c r="AL31" s="201"/>
      <c r="AM31" s="201"/>
      <c r="AN31" s="201"/>
      <c r="AO31" s="201"/>
      <c r="AP31" s="36"/>
      <c r="AQ31" s="40"/>
    </row>
    <row r="32" spans="2:71" s="2" customFormat="1" ht="14.45" customHeight="1" x14ac:dyDescent="0.3">
      <c r="B32" s="35"/>
      <c r="C32" s="36"/>
      <c r="D32" s="36"/>
      <c r="E32" s="36"/>
      <c r="F32" s="37"/>
      <c r="G32" s="36"/>
      <c r="H32" s="36"/>
      <c r="I32" s="36"/>
      <c r="J32" s="36"/>
      <c r="K32" s="36"/>
      <c r="L32" s="200"/>
      <c r="M32" s="201"/>
      <c r="N32" s="201"/>
      <c r="O32" s="201"/>
      <c r="P32" s="36"/>
      <c r="Q32" s="36"/>
      <c r="R32" s="36"/>
      <c r="S32" s="36"/>
      <c r="T32" s="39"/>
      <c r="U32" s="36"/>
      <c r="V32" s="36"/>
      <c r="W32" s="202"/>
      <c r="X32" s="201"/>
      <c r="Y32" s="201"/>
      <c r="Z32" s="201"/>
      <c r="AA32" s="201"/>
      <c r="AB32" s="201"/>
      <c r="AC32" s="201"/>
      <c r="AD32" s="201"/>
      <c r="AE32" s="201"/>
      <c r="AF32" s="36"/>
      <c r="AG32" s="36"/>
      <c r="AH32" s="36"/>
      <c r="AI32" s="36"/>
      <c r="AJ32" s="36"/>
      <c r="AK32" s="202"/>
      <c r="AL32" s="201"/>
      <c r="AM32" s="201"/>
      <c r="AN32" s="201"/>
      <c r="AO32" s="201"/>
      <c r="AP32" s="36"/>
      <c r="AQ32" s="40"/>
    </row>
    <row r="33" spans="2:43" s="2" customFormat="1" ht="14.45" hidden="1" customHeight="1" x14ac:dyDescent="0.3">
      <c r="B33" s="35"/>
      <c r="C33" s="36"/>
      <c r="D33" s="36"/>
      <c r="E33" s="36"/>
      <c r="F33" s="37" t="s">
        <v>39</v>
      </c>
      <c r="G33" s="36"/>
      <c r="H33" s="36"/>
      <c r="I33" s="36"/>
      <c r="J33" s="36"/>
      <c r="K33" s="36"/>
      <c r="L33" s="200">
        <v>0.2</v>
      </c>
      <c r="M33" s="201"/>
      <c r="N33" s="201"/>
      <c r="O33" s="201"/>
      <c r="P33" s="36"/>
      <c r="Q33" s="36"/>
      <c r="R33" s="36"/>
      <c r="S33" s="36"/>
      <c r="T33" s="39" t="s">
        <v>37</v>
      </c>
      <c r="U33" s="36"/>
      <c r="V33" s="36"/>
      <c r="W33" s="202">
        <f>ROUND(BB87+SUM(CF92),2)</f>
        <v>0</v>
      </c>
      <c r="X33" s="201"/>
      <c r="Y33" s="201"/>
      <c r="Z33" s="201"/>
      <c r="AA33" s="201"/>
      <c r="AB33" s="201"/>
      <c r="AC33" s="201"/>
      <c r="AD33" s="201"/>
      <c r="AE33" s="201"/>
      <c r="AF33" s="36"/>
      <c r="AG33" s="36"/>
      <c r="AH33" s="36"/>
      <c r="AI33" s="36"/>
      <c r="AJ33" s="36"/>
      <c r="AK33" s="202">
        <v>0</v>
      </c>
      <c r="AL33" s="201"/>
      <c r="AM33" s="201"/>
      <c r="AN33" s="201"/>
      <c r="AO33" s="201"/>
      <c r="AP33" s="36"/>
      <c r="AQ33" s="40"/>
    </row>
    <row r="34" spans="2:43" s="2" customFormat="1" ht="14.45" hidden="1" customHeight="1" x14ac:dyDescent="0.3">
      <c r="B34" s="35"/>
      <c r="C34" s="36"/>
      <c r="D34" s="36"/>
      <c r="E34" s="36"/>
      <c r="F34" s="37" t="s">
        <v>40</v>
      </c>
      <c r="G34" s="36"/>
      <c r="H34" s="36"/>
      <c r="I34" s="36"/>
      <c r="J34" s="36"/>
      <c r="K34" s="36"/>
      <c r="L34" s="200">
        <v>0.2</v>
      </c>
      <c r="M34" s="201"/>
      <c r="N34" s="201"/>
      <c r="O34" s="201"/>
      <c r="P34" s="36"/>
      <c r="Q34" s="36"/>
      <c r="R34" s="36"/>
      <c r="S34" s="36"/>
      <c r="T34" s="39" t="s">
        <v>37</v>
      </c>
      <c r="U34" s="36"/>
      <c r="V34" s="36"/>
      <c r="W34" s="202">
        <f>ROUND(BC87+SUM(CG92),2)</f>
        <v>0</v>
      </c>
      <c r="X34" s="201"/>
      <c r="Y34" s="201"/>
      <c r="Z34" s="201"/>
      <c r="AA34" s="201"/>
      <c r="AB34" s="201"/>
      <c r="AC34" s="201"/>
      <c r="AD34" s="201"/>
      <c r="AE34" s="201"/>
      <c r="AF34" s="36"/>
      <c r="AG34" s="36"/>
      <c r="AH34" s="36"/>
      <c r="AI34" s="36"/>
      <c r="AJ34" s="36"/>
      <c r="AK34" s="202">
        <v>0</v>
      </c>
      <c r="AL34" s="201"/>
      <c r="AM34" s="201"/>
      <c r="AN34" s="201"/>
      <c r="AO34" s="201"/>
      <c r="AP34" s="36"/>
      <c r="AQ34" s="40"/>
    </row>
    <row r="35" spans="2:43" s="2" customFormat="1" ht="14.45" hidden="1" customHeight="1" x14ac:dyDescent="0.3">
      <c r="B35" s="35"/>
      <c r="C35" s="36"/>
      <c r="D35" s="36"/>
      <c r="E35" s="36"/>
      <c r="F35" s="37" t="s">
        <v>41</v>
      </c>
      <c r="G35" s="36"/>
      <c r="H35" s="36"/>
      <c r="I35" s="36"/>
      <c r="J35" s="36"/>
      <c r="K35" s="36"/>
      <c r="L35" s="200">
        <v>0</v>
      </c>
      <c r="M35" s="201"/>
      <c r="N35" s="201"/>
      <c r="O35" s="201"/>
      <c r="P35" s="36"/>
      <c r="Q35" s="36"/>
      <c r="R35" s="36"/>
      <c r="S35" s="36"/>
      <c r="T35" s="39" t="s">
        <v>37</v>
      </c>
      <c r="U35" s="36"/>
      <c r="V35" s="36"/>
      <c r="W35" s="202">
        <f>ROUND(BD87+SUM(CH92),2)</f>
        <v>0</v>
      </c>
      <c r="X35" s="201"/>
      <c r="Y35" s="201"/>
      <c r="Z35" s="201"/>
      <c r="AA35" s="201"/>
      <c r="AB35" s="201"/>
      <c r="AC35" s="201"/>
      <c r="AD35" s="201"/>
      <c r="AE35" s="201"/>
      <c r="AF35" s="36"/>
      <c r="AG35" s="36"/>
      <c r="AH35" s="36"/>
      <c r="AI35" s="36"/>
      <c r="AJ35" s="36"/>
      <c r="AK35" s="202">
        <v>0</v>
      </c>
      <c r="AL35" s="201"/>
      <c r="AM35" s="201"/>
      <c r="AN35" s="201"/>
      <c r="AO35" s="201"/>
      <c r="AP35" s="36"/>
      <c r="AQ35" s="40"/>
    </row>
    <row r="36" spans="2:43" s="1" customFormat="1" ht="6.95" customHeight="1" x14ac:dyDescent="0.3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9" customHeight="1" x14ac:dyDescent="0.3">
      <c r="B37" s="30"/>
      <c r="C37" s="41"/>
      <c r="D37" s="42" t="s">
        <v>42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43</v>
      </c>
      <c r="U37" s="43"/>
      <c r="V37" s="43"/>
      <c r="W37" s="43"/>
      <c r="X37" s="210" t="s">
        <v>44</v>
      </c>
      <c r="Y37" s="211"/>
      <c r="Z37" s="211"/>
      <c r="AA37" s="211"/>
      <c r="AB37" s="211"/>
      <c r="AC37" s="43"/>
      <c r="AD37" s="43"/>
      <c r="AE37" s="43"/>
      <c r="AF37" s="43"/>
      <c r="AG37" s="43"/>
      <c r="AH37" s="43"/>
      <c r="AI37" s="43"/>
      <c r="AJ37" s="43"/>
      <c r="AK37" s="212">
        <f>AK29*1.2</f>
        <v>0</v>
      </c>
      <c r="AL37" s="211"/>
      <c r="AM37" s="211"/>
      <c r="AN37" s="211"/>
      <c r="AO37" s="213"/>
      <c r="AP37" s="41"/>
      <c r="AQ37" s="32"/>
    </row>
    <row r="38" spans="2:43" s="1" customFormat="1" ht="14.45" customHeight="1" x14ac:dyDescent="0.3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x14ac:dyDescent="0.3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43" x14ac:dyDescent="0.3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43" x14ac:dyDescent="0.3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43" x14ac:dyDescent="0.3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43" x14ac:dyDescent="0.3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43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43" x14ac:dyDescent="0.3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43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43" x14ac:dyDescent="0.3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43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5" x14ac:dyDescent="0.3">
      <c r="B49" s="30"/>
      <c r="C49" s="31"/>
      <c r="D49" s="45" t="s">
        <v>45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46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x14ac:dyDescent="0.3">
      <c r="B50" s="20"/>
      <c r="C50" s="21"/>
      <c r="D50" s="4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49"/>
      <c r="AA50" s="21"/>
      <c r="AB50" s="21"/>
      <c r="AC50" s="48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49"/>
      <c r="AP50" s="21"/>
      <c r="AQ50" s="22"/>
    </row>
    <row r="51" spans="2:43" x14ac:dyDescent="0.3">
      <c r="B51" s="20"/>
      <c r="C51" s="21"/>
      <c r="D51" s="4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49"/>
      <c r="AA51" s="21"/>
      <c r="AB51" s="21"/>
      <c r="AC51" s="48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49"/>
      <c r="AP51" s="21"/>
      <c r="AQ51" s="22"/>
    </row>
    <row r="52" spans="2:43" x14ac:dyDescent="0.3">
      <c r="B52" s="20"/>
      <c r="C52" s="21"/>
      <c r="D52" s="4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49"/>
      <c r="AA52" s="21"/>
      <c r="AB52" s="21"/>
      <c r="AC52" s="48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49"/>
      <c r="AP52" s="21"/>
      <c r="AQ52" s="22"/>
    </row>
    <row r="53" spans="2:43" x14ac:dyDescent="0.3">
      <c r="B53" s="20"/>
      <c r="C53" s="21"/>
      <c r="D53" s="4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49"/>
      <c r="AA53" s="21"/>
      <c r="AB53" s="21"/>
      <c r="AC53" s="48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49"/>
      <c r="AP53" s="21"/>
      <c r="AQ53" s="22"/>
    </row>
    <row r="54" spans="2:43" x14ac:dyDescent="0.3">
      <c r="B54" s="20"/>
      <c r="C54" s="21"/>
      <c r="D54" s="4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49"/>
      <c r="AA54" s="21"/>
      <c r="AB54" s="21"/>
      <c r="AC54" s="48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49"/>
      <c r="AP54" s="21"/>
      <c r="AQ54" s="22"/>
    </row>
    <row r="55" spans="2:43" x14ac:dyDescent="0.3">
      <c r="B55" s="20"/>
      <c r="C55" s="21"/>
      <c r="D55" s="48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49"/>
      <c r="AA55" s="21"/>
      <c r="AB55" s="21"/>
      <c r="AC55" s="48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49"/>
      <c r="AP55" s="21"/>
      <c r="AQ55" s="22"/>
    </row>
    <row r="56" spans="2:43" x14ac:dyDescent="0.3">
      <c r="B56" s="20"/>
      <c r="C56" s="21"/>
      <c r="D56" s="48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49"/>
      <c r="AA56" s="21"/>
      <c r="AB56" s="21"/>
      <c r="AC56" s="48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49"/>
      <c r="AP56" s="21"/>
      <c r="AQ56" s="22"/>
    </row>
    <row r="57" spans="2:43" x14ac:dyDescent="0.3">
      <c r="B57" s="20"/>
      <c r="C57" s="21"/>
      <c r="D57" s="48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49"/>
      <c r="AA57" s="21"/>
      <c r="AB57" s="21"/>
      <c r="AC57" s="48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49"/>
      <c r="AP57" s="21"/>
      <c r="AQ57" s="22"/>
    </row>
    <row r="58" spans="2:43" s="1" customFormat="1" ht="15" x14ac:dyDescent="0.3">
      <c r="B58" s="30"/>
      <c r="C58" s="31"/>
      <c r="D58" s="50" t="s">
        <v>47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48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47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48</v>
      </c>
      <c r="AN58" s="51"/>
      <c r="AO58" s="53"/>
      <c r="AP58" s="31"/>
      <c r="AQ58" s="32"/>
    </row>
    <row r="59" spans="2:43" x14ac:dyDescent="0.3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5" x14ac:dyDescent="0.3">
      <c r="B60" s="30"/>
      <c r="C60" s="31"/>
      <c r="D60" s="45" t="s">
        <v>49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50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x14ac:dyDescent="0.3">
      <c r="B61" s="20"/>
      <c r="C61" s="21"/>
      <c r="D61" s="48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49"/>
      <c r="AA61" s="21"/>
      <c r="AB61" s="21"/>
      <c r="AC61" s="48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49"/>
      <c r="AP61" s="21"/>
      <c r="AQ61" s="22"/>
    </row>
    <row r="62" spans="2:43" x14ac:dyDescent="0.3">
      <c r="B62" s="20"/>
      <c r="C62" s="21"/>
      <c r="D62" s="48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9"/>
      <c r="AA62" s="21"/>
      <c r="AB62" s="21"/>
      <c r="AC62" s="48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49"/>
      <c r="AP62" s="21"/>
      <c r="AQ62" s="22"/>
    </row>
    <row r="63" spans="2:43" x14ac:dyDescent="0.3">
      <c r="B63" s="20"/>
      <c r="C63" s="21"/>
      <c r="D63" s="48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49"/>
      <c r="AA63" s="21"/>
      <c r="AB63" s="21"/>
      <c r="AC63" s="48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49"/>
      <c r="AP63" s="21"/>
      <c r="AQ63" s="22"/>
    </row>
    <row r="64" spans="2:43" x14ac:dyDescent="0.3">
      <c r="B64" s="20"/>
      <c r="C64" s="21"/>
      <c r="D64" s="48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49"/>
      <c r="AA64" s="21"/>
      <c r="AB64" s="21"/>
      <c r="AC64" s="48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49"/>
      <c r="AP64" s="21"/>
      <c r="AQ64" s="22"/>
    </row>
    <row r="65" spans="2:43" x14ac:dyDescent="0.3">
      <c r="B65" s="20"/>
      <c r="C65" s="21"/>
      <c r="D65" s="48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49"/>
      <c r="AA65" s="21"/>
      <c r="AB65" s="21"/>
      <c r="AC65" s="48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49"/>
      <c r="AP65" s="21"/>
      <c r="AQ65" s="22"/>
    </row>
    <row r="66" spans="2:43" x14ac:dyDescent="0.3">
      <c r="B66" s="20"/>
      <c r="C66" s="21"/>
      <c r="D66" s="4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49"/>
      <c r="AA66" s="21"/>
      <c r="AB66" s="21"/>
      <c r="AC66" s="48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49"/>
      <c r="AP66" s="21"/>
      <c r="AQ66" s="22"/>
    </row>
    <row r="67" spans="2:43" x14ac:dyDescent="0.3">
      <c r="B67" s="20"/>
      <c r="C67" s="21"/>
      <c r="D67" s="48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49"/>
      <c r="AA67" s="21"/>
      <c r="AB67" s="21"/>
      <c r="AC67" s="48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49"/>
      <c r="AP67" s="21"/>
      <c r="AQ67" s="22"/>
    </row>
    <row r="68" spans="2:43" x14ac:dyDescent="0.3">
      <c r="B68" s="20"/>
      <c r="C68" s="21"/>
      <c r="D68" s="48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49"/>
      <c r="AA68" s="21"/>
      <c r="AB68" s="21"/>
      <c r="AC68" s="48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49"/>
      <c r="AP68" s="21"/>
      <c r="AQ68" s="22"/>
    </row>
    <row r="69" spans="2:43" s="1" customFormat="1" ht="15" x14ac:dyDescent="0.3">
      <c r="B69" s="30"/>
      <c r="C69" s="31"/>
      <c r="D69" s="50" t="s">
        <v>47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48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47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48</v>
      </c>
      <c r="AN69" s="51"/>
      <c r="AO69" s="53"/>
      <c r="AP69" s="31"/>
      <c r="AQ69" s="32"/>
    </row>
    <row r="70" spans="2:43" s="1" customFormat="1" ht="6.95" customHeight="1" x14ac:dyDescent="0.3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9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950000000000003" customHeight="1" x14ac:dyDescent="0.3">
      <c r="B76" s="30"/>
      <c r="C76" s="205" t="s">
        <v>51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32"/>
    </row>
    <row r="77" spans="2:43" s="3" customFormat="1" ht="14.45" customHeight="1" x14ac:dyDescent="0.3">
      <c r="B77" s="60"/>
      <c r="C77" s="27" t="s">
        <v>11</v>
      </c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950000000000003" customHeight="1" x14ac:dyDescent="0.3">
      <c r="B78" s="63"/>
      <c r="C78" s="64" t="s">
        <v>12</v>
      </c>
      <c r="D78" s="65"/>
      <c r="E78" s="65"/>
      <c r="F78" s="65"/>
      <c r="G78" s="65"/>
      <c r="H78" s="65"/>
      <c r="I78" s="65"/>
      <c r="J78" s="65"/>
      <c r="K78" s="65"/>
      <c r="L78" s="215" t="str">
        <f>K6</f>
        <v>Modernizácia Domu smútku</v>
      </c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65"/>
      <c r="AQ78" s="66"/>
    </row>
    <row r="79" spans="2:43" s="1" customFormat="1" ht="6.95" customHeight="1" x14ac:dyDescent="0.3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 x14ac:dyDescent="0.3">
      <c r="B80" s="30"/>
      <c r="C80" s="27" t="s">
        <v>16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 xml:space="preserve"> 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7" t="s">
        <v>18</v>
      </c>
      <c r="AJ80" s="31"/>
      <c r="AK80" s="31"/>
      <c r="AL80" s="31"/>
      <c r="AM80" s="68" t="str">
        <f>IF(AN8= "","",AN8)</f>
        <v/>
      </c>
      <c r="AN80" s="31"/>
      <c r="AO80" s="31"/>
      <c r="AP80" s="31"/>
      <c r="AQ80" s="32"/>
    </row>
    <row r="81" spans="1:76" s="1" customFormat="1" ht="6.95" customHeight="1" x14ac:dyDescent="0.3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1:76" s="1" customFormat="1" ht="15" x14ac:dyDescent="0.3">
      <c r="B82" s="30"/>
      <c r="C82" s="27" t="s">
        <v>19</v>
      </c>
      <c r="D82" s="31"/>
      <c r="E82" s="31"/>
      <c r="F82" s="31"/>
      <c r="G82" s="31"/>
      <c r="H82" s="31"/>
      <c r="I82" s="31"/>
      <c r="J82" s="31"/>
      <c r="K82" s="31"/>
      <c r="L82" s="61" t="str">
        <f>IF(E11= "","",E11)</f>
        <v>Obec Liptovská Sielnica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7" t="s">
        <v>24</v>
      </c>
      <c r="AJ82" s="31"/>
      <c r="AK82" s="31"/>
      <c r="AL82" s="31"/>
      <c r="AM82" s="217" t="str">
        <f>IF(E17="","",E17)</f>
        <v>VIZUALDK projekt, s.r.o.</v>
      </c>
      <c r="AN82" s="214"/>
      <c r="AO82" s="214"/>
      <c r="AP82" s="214"/>
      <c r="AQ82" s="32"/>
      <c r="AS82" s="220" t="s">
        <v>52</v>
      </c>
      <c r="AT82" s="221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1:76" s="1" customFormat="1" ht="15" x14ac:dyDescent="0.3">
      <c r="B83" s="30"/>
      <c r="C83" s="27" t="s">
        <v>23</v>
      </c>
      <c r="D83" s="31"/>
      <c r="E83" s="31"/>
      <c r="F83" s="31"/>
      <c r="G83" s="31"/>
      <c r="H83" s="31"/>
      <c r="I83" s="31"/>
      <c r="J83" s="31"/>
      <c r="K83" s="31"/>
      <c r="L83" s="61" t="str">
        <f>IF(E14="","",E14)</f>
        <v xml:space="preserve"> </v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7" t="s">
        <v>30</v>
      </c>
      <c r="AJ83" s="31"/>
      <c r="AK83" s="31"/>
      <c r="AL83" s="31"/>
      <c r="AM83" s="217" t="str">
        <f>IF(E20="","",E20)</f>
        <v xml:space="preserve"> </v>
      </c>
      <c r="AN83" s="214"/>
      <c r="AO83" s="214"/>
      <c r="AP83" s="214"/>
      <c r="AQ83" s="32"/>
      <c r="AS83" s="222"/>
      <c r="AT83" s="214"/>
      <c r="AU83" s="31"/>
      <c r="AV83" s="31"/>
      <c r="AW83" s="31"/>
      <c r="AX83" s="31"/>
      <c r="AY83" s="31"/>
      <c r="AZ83" s="31"/>
      <c r="BA83" s="31"/>
      <c r="BB83" s="31"/>
      <c r="BC83" s="31"/>
      <c r="BD83" s="69"/>
    </row>
    <row r="84" spans="1:76" s="1" customFormat="1" ht="10.9" customHeight="1" x14ac:dyDescent="0.3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222"/>
      <c r="AT84" s="214"/>
      <c r="AU84" s="31"/>
      <c r="AV84" s="31"/>
      <c r="AW84" s="31"/>
      <c r="AX84" s="31"/>
      <c r="AY84" s="31"/>
      <c r="AZ84" s="31"/>
      <c r="BA84" s="31"/>
      <c r="BB84" s="31"/>
      <c r="BC84" s="31"/>
      <c r="BD84" s="69"/>
    </row>
    <row r="85" spans="1:76" s="1" customFormat="1" ht="29.25" customHeight="1" x14ac:dyDescent="0.3">
      <c r="B85" s="30"/>
      <c r="C85" s="223" t="s">
        <v>53</v>
      </c>
      <c r="D85" s="224"/>
      <c r="E85" s="224"/>
      <c r="F85" s="224"/>
      <c r="G85" s="224"/>
      <c r="H85" s="70"/>
      <c r="I85" s="225" t="s">
        <v>54</v>
      </c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5" t="s">
        <v>55</v>
      </c>
      <c r="AH85" s="224"/>
      <c r="AI85" s="224"/>
      <c r="AJ85" s="224"/>
      <c r="AK85" s="224"/>
      <c r="AL85" s="224"/>
      <c r="AM85" s="224"/>
      <c r="AN85" s="225" t="s">
        <v>56</v>
      </c>
      <c r="AO85" s="224"/>
      <c r="AP85" s="226"/>
      <c r="AQ85" s="32"/>
      <c r="AS85" s="71" t="s">
        <v>57</v>
      </c>
      <c r="AT85" s="72" t="s">
        <v>58</v>
      </c>
      <c r="AU85" s="72" t="s">
        <v>59</v>
      </c>
      <c r="AV85" s="72" t="s">
        <v>60</v>
      </c>
      <c r="AW85" s="72" t="s">
        <v>61</v>
      </c>
      <c r="AX85" s="72" t="s">
        <v>62</v>
      </c>
      <c r="AY85" s="72" t="s">
        <v>63</v>
      </c>
      <c r="AZ85" s="72" t="s">
        <v>64</v>
      </c>
      <c r="BA85" s="72" t="s">
        <v>65</v>
      </c>
      <c r="BB85" s="72" t="s">
        <v>66</v>
      </c>
      <c r="BC85" s="72" t="s">
        <v>67</v>
      </c>
      <c r="BD85" s="73" t="s">
        <v>68</v>
      </c>
    </row>
    <row r="86" spans="1:76" s="1" customFormat="1" ht="10.9" customHeight="1" x14ac:dyDescent="0.3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4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1:76" s="4" customFormat="1" ht="32.450000000000003" customHeight="1" x14ac:dyDescent="0.3">
      <c r="B87" s="63"/>
      <c r="C87" s="75" t="s">
        <v>69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218">
        <f>SUM(AG88:AM89)</f>
        <v>0</v>
      </c>
      <c r="AH87" s="218"/>
      <c r="AI87" s="218"/>
      <c r="AJ87" s="218"/>
      <c r="AK87" s="218"/>
      <c r="AL87" s="218"/>
      <c r="AM87" s="218"/>
      <c r="AN87" s="219">
        <f>SUM(AN88:AP89)</f>
        <v>0</v>
      </c>
      <c r="AO87" s="219"/>
      <c r="AP87" s="219"/>
      <c r="AQ87" s="66"/>
      <c r="AS87" s="77">
        <f>ROUND(AS89,2)</f>
        <v>0</v>
      </c>
      <c r="AT87" s="78">
        <f>ROUND(SUM(AV87:AW87),2)</f>
        <v>0</v>
      </c>
      <c r="AU87" s="79">
        <f>ROUND(AU89,5)</f>
        <v>2846.9059099999999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ROUND(AZ89,2)</f>
        <v>0</v>
      </c>
      <c r="BA87" s="78">
        <f>ROUND(BA89,2)</f>
        <v>0</v>
      </c>
      <c r="BB87" s="78">
        <f>ROUND(BB89,2)</f>
        <v>0</v>
      </c>
      <c r="BC87" s="78">
        <f>ROUND(BC89,2)</f>
        <v>0</v>
      </c>
      <c r="BD87" s="80">
        <f>ROUND(BD89,2)</f>
        <v>0</v>
      </c>
      <c r="BS87" s="81" t="s">
        <v>70</v>
      </c>
      <c r="BT87" s="81" t="s">
        <v>71</v>
      </c>
      <c r="BV87" s="81" t="s">
        <v>72</v>
      </c>
      <c r="BW87" s="81" t="s">
        <v>73</v>
      </c>
      <c r="BX87" s="81" t="s">
        <v>74</v>
      </c>
    </row>
    <row r="88" spans="1:76" s="5" customFormat="1" ht="22.5" customHeight="1" x14ac:dyDescent="0.3">
      <c r="A88" s="185"/>
      <c r="B88" s="82"/>
      <c r="C88" s="83"/>
      <c r="D88" s="197"/>
      <c r="E88" s="198"/>
      <c r="F88" s="198"/>
      <c r="G88" s="198"/>
      <c r="H88" s="198"/>
      <c r="I88" s="178"/>
      <c r="J88" s="197" t="s">
        <v>13</v>
      </c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9">
        <f>'Modernizácia Domu s...'!$M$29</f>
        <v>0</v>
      </c>
      <c r="AH88" s="198"/>
      <c r="AI88" s="198"/>
      <c r="AJ88" s="198"/>
      <c r="AK88" s="198"/>
      <c r="AL88" s="198"/>
      <c r="AM88" s="198"/>
      <c r="AN88" s="199">
        <f>AG88*1.2</f>
        <v>0</v>
      </c>
      <c r="AO88" s="198"/>
      <c r="AP88" s="198"/>
      <c r="AQ88" s="85"/>
      <c r="AS88" s="86">
        <f>'Modernizácia Domu s...'!M26</f>
        <v>0</v>
      </c>
      <c r="AT88" s="87">
        <f>ROUND(SUM(AV88:AW88),2)</f>
        <v>0</v>
      </c>
      <c r="AU88" s="88" t="str">
        <f>'Modernizácia Domu s...'!W124</f>
        <v>Nh celkom [h]</v>
      </c>
      <c r="AV88" s="87">
        <f>'Modernizácia Domu s...'!M30</f>
        <v>0</v>
      </c>
      <c r="AW88" s="87">
        <f>'Modernizácia Domu s...'!M31</f>
        <v>0</v>
      </c>
      <c r="AX88" s="87">
        <f>'Modernizácia Domu s...'!M32</f>
        <v>0</v>
      </c>
      <c r="AY88" s="87">
        <f>'Modernizácia Domu s...'!M33</f>
        <v>0</v>
      </c>
      <c r="AZ88" s="87">
        <f>'Modernizácia Domu s...'!H30</f>
        <v>0</v>
      </c>
      <c r="BA88" s="87">
        <f>'Modernizácia Domu s...'!H31</f>
        <v>0</v>
      </c>
      <c r="BB88" s="87">
        <f>'Modernizácia Domu s...'!H32</f>
        <v>0</v>
      </c>
      <c r="BC88" s="87">
        <f>'Modernizácia Domu s...'!H33</f>
        <v>0</v>
      </c>
      <c r="BD88" s="89">
        <f>'Modernizácia Domu s...'!H34</f>
        <v>0</v>
      </c>
      <c r="BT88" s="90" t="s">
        <v>75</v>
      </c>
      <c r="BU88" s="90" t="s">
        <v>76</v>
      </c>
      <c r="BV88" s="90" t="s">
        <v>72</v>
      </c>
      <c r="BW88" s="90" t="s">
        <v>73</v>
      </c>
      <c r="BX88" s="90" t="s">
        <v>74</v>
      </c>
    </row>
    <row r="89" spans="1:76" s="5" customFormat="1" ht="22.5" customHeight="1" x14ac:dyDescent="0.3">
      <c r="A89" s="185"/>
      <c r="B89" s="82"/>
      <c r="C89" s="83"/>
      <c r="D89" s="197"/>
      <c r="E89" s="198"/>
      <c r="F89" s="198"/>
      <c r="G89" s="198"/>
      <c r="H89" s="198"/>
      <c r="I89" s="84"/>
      <c r="J89" s="197" t="s">
        <v>13</v>
      </c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9">
        <f>Bleskozvod!$M$30</f>
        <v>0</v>
      </c>
      <c r="AH89" s="198"/>
      <c r="AI89" s="198"/>
      <c r="AJ89" s="198"/>
      <c r="AK89" s="198"/>
      <c r="AL89" s="198"/>
      <c r="AM89" s="198"/>
      <c r="AN89" s="199">
        <f>AG89*1.2</f>
        <v>0</v>
      </c>
      <c r="AO89" s="198"/>
      <c r="AP89" s="198"/>
      <c r="AQ89" s="85"/>
      <c r="AS89" s="86">
        <f>'Modernizácia Domu s...'!M27</f>
        <v>0</v>
      </c>
      <c r="AT89" s="87">
        <f>ROUND(SUM(AV89:AW89),2)</f>
        <v>0</v>
      </c>
      <c r="AU89" s="88">
        <f>'Modernizácia Domu s...'!W125</f>
        <v>2846.9059065800002</v>
      </c>
      <c r="AV89" s="87">
        <f>'Modernizácia Domu s...'!M31</f>
        <v>0</v>
      </c>
      <c r="AW89" s="87">
        <f>'Modernizácia Domu s...'!M32</f>
        <v>0</v>
      </c>
      <c r="AX89" s="87">
        <f>'Modernizácia Domu s...'!M33</f>
        <v>0</v>
      </c>
      <c r="AY89" s="87">
        <f>'Modernizácia Domu s...'!M34</f>
        <v>0</v>
      </c>
      <c r="AZ89" s="87">
        <f>'Modernizácia Domu s...'!H31</f>
        <v>0</v>
      </c>
      <c r="BA89" s="87">
        <f>'Modernizácia Domu s...'!H32</f>
        <v>0</v>
      </c>
      <c r="BB89" s="87">
        <f>'Modernizácia Domu s...'!H33</f>
        <v>0</v>
      </c>
      <c r="BC89" s="87">
        <f>'Modernizácia Domu s...'!H34</f>
        <v>0</v>
      </c>
      <c r="BD89" s="89">
        <f>'Modernizácia Domu s...'!H35</f>
        <v>0</v>
      </c>
      <c r="BT89" s="90" t="s">
        <v>75</v>
      </c>
      <c r="BU89" s="90" t="s">
        <v>76</v>
      </c>
      <c r="BV89" s="90" t="s">
        <v>72</v>
      </c>
      <c r="BW89" s="90" t="s">
        <v>73</v>
      </c>
      <c r="BX89" s="90" t="s">
        <v>74</v>
      </c>
    </row>
    <row r="90" spans="1:76" x14ac:dyDescent="0.3"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2"/>
    </row>
    <row r="91" spans="1:76" s="1" customFormat="1" ht="30" customHeight="1" x14ac:dyDescent="0.3">
      <c r="B91" s="30"/>
      <c r="C91" s="75" t="s">
        <v>77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219">
        <v>0</v>
      </c>
      <c r="AH91" s="214"/>
      <c r="AI91" s="214"/>
      <c r="AJ91" s="214"/>
      <c r="AK91" s="214"/>
      <c r="AL91" s="214"/>
      <c r="AM91" s="214"/>
      <c r="AN91" s="219">
        <v>0</v>
      </c>
      <c r="AO91" s="214"/>
      <c r="AP91" s="214"/>
      <c r="AQ91" s="32"/>
      <c r="AS91" s="71" t="s">
        <v>78</v>
      </c>
      <c r="AT91" s="72" t="s">
        <v>79</v>
      </c>
      <c r="AU91" s="72" t="s">
        <v>35</v>
      </c>
      <c r="AV91" s="73" t="s">
        <v>58</v>
      </c>
    </row>
    <row r="92" spans="1:76" s="1" customFormat="1" ht="10.9" customHeight="1" x14ac:dyDescent="0.3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2"/>
      <c r="AS92" s="91"/>
      <c r="AT92" s="51"/>
      <c r="AU92" s="51"/>
      <c r="AV92" s="53"/>
    </row>
    <row r="93" spans="1:76" s="1" customFormat="1" ht="30" customHeight="1" x14ac:dyDescent="0.3">
      <c r="B93" s="30"/>
      <c r="C93" s="92" t="s">
        <v>80</v>
      </c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227">
        <f>ROUND(AG87+AG91,2)</f>
        <v>0</v>
      </c>
      <c r="AH93" s="227"/>
      <c r="AI93" s="227"/>
      <c r="AJ93" s="227"/>
      <c r="AK93" s="227"/>
      <c r="AL93" s="227"/>
      <c r="AM93" s="227"/>
      <c r="AN93" s="227">
        <f>AN87+AN91</f>
        <v>0</v>
      </c>
      <c r="AO93" s="227"/>
      <c r="AP93" s="227"/>
      <c r="AQ93" s="32"/>
    </row>
    <row r="94" spans="1:76" s="1" customFormat="1" ht="6.95" customHeight="1" x14ac:dyDescent="0.3"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6"/>
    </row>
  </sheetData>
  <mergeCells count="49">
    <mergeCell ref="AG91:AM91"/>
    <mergeCell ref="AN91:AP91"/>
    <mergeCell ref="AG93:AM93"/>
    <mergeCell ref="AN93:AP93"/>
    <mergeCell ref="AR2:BE2"/>
    <mergeCell ref="AN89:AP89"/>
    <mergeCell ref="AG89:AM89"/>
    <mergeCell ref="AK26:AO26"/>
    <mergeCell ref="AK27:AO27"/>
    <mergeCell ref="AK29:AO29"/>
    <mergeCell ref="AS82:AT84"/>
    <mergeCell ref="AM83:AP83"/>
    <mergeCell ref="C85:G85"/>
    <mergeCell ref="I85:AF85"/>
    <mergeCell ref="AG85:AM85"/>
    <mergeCell ref="AN85:AP85"/>
    <mergeCell ref="C76:AP76"/>
    <mergeCell ref="L78:AO78"/>
    <mergeCell ref="AM82:AP82"/>
    <mergeCell ref="D89:H89"/>
    <mergeCell ref="J89:AF89"/>
    <mergeCell ref="AG87:AM87"/>
    <mergeCell ref="AN87:AP87"/>
    <mergeCell ref="L35:O35"/>
    <mergeCell ref="W35:AE35"/>
    <mergeCell ref="AK35:AO35"/>
    <mergeCell ref="X37:AB37"/>
    <mergeCell ref="AK37:AO37"/>
    <mergeCell ref="C2:AP2"/>
    <mergeCell ref="C4:AP4"/>
    <mergeCell ref="K5:AO5"/>
    <mergeCell ref="K6:AO6"/>
    <mergeCell ref="E23:AN23"/>
    <mergeCell ref="D88:H88"/>
    <mergeCell ref="J88:AF88"/>
    <mergeCell ref="AG88:AM88"/>
    <mergeCell ref="AN88:AP88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</mergeCells>
  <hyperlinks>
    <hyperlink ref="K1:S1" location="C2" tooltip="Súhrnný list stavby" display="1) Súhrnný list stavby"/>
    <hyperlink ref="W1:AF1" location="C87" tooltip="Rekapitulácia objektov" display="2) Rekapitulácia objektov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32"/>
  <sheetViews>
    <sheetView showGridLines="0" zoomScaleNormal="100" workbookViewId="0">
      <pane ySplit="1" topLeftCell="A291" activePane="bottomLeft" state="frozen"/>
      <selection pane="bottomLeft" activeCell="L328" sqref="L328:M328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90"/>
      <c r="B1" s="188"/>
      <c r="C1" s="188"/>
      <c r="D1" s="189" t="s">
        <v>1</v>
      </c>
      <c r="E1" s="188"/>
      <c r="F1" s="186" t="s">
        <v>519</v>
      </c>
      <c r="G1" s="186"/>
      <c r="H1" s="263" t="s">
        <v>520</v>
      </c>
      <c r="I1" s="263"/>
      <c r="J1" s="263"/>
      <c r="K1" s="263"/>
      <c r="L1" s="186" t="s">
        <v>521</v>
      </c>
      <c r="M1" s="188"/>
      <c r="N1" s="188"/>
      <c r="O1" s="189" t="s">
        <v>81</v>
      </c>
      <c r="P1" s="188"/>
      <c r="Q1" s="188"/>
      <c r="R1" s="188"/>
      <c r="S1" s="186" t="s">
        <v>522</v>
      </c>
      <c r="T1" s="186"/>
      <c r="U1" s="190"/>
      <c r="V1" s="19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203" t="s">
        <v>5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S2" s="228" t="s">
        <v>6</v>
      </c>
      <c r="T2" s="204"/>
      <c r="U2" s="204"/>
      <c r="V2" s="204"/>
      <c r="W2" s="204"/>
      <c r="X2" s="204"/>
      <c r="Y2" s="204"/>
      <c r="Z2" s="204"/>
      <c r="AA2" s="204"/>
      <c r="AB2" s="204"/>
      <c r="AC2" s="204"/>
      <c r="AT2" s="16" t="s">
        <v>73</v>
      </c>
    </row>
    <row r="3" spans="1:66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71</v>
      </c>
    </row>
    <row r="4" spans="1:66" ht="36.950000000000003" customHeight="1" x14ac:dyDescent="0.3">
      <c r="B4" s="20"/>
      <c r="C4" s="205" t="s">
        <v>82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2"/>
      <c r="T4" s="23" t="s">
        <v>10</v>
      </c>
      <c r="AT4" s="16" t="s">
        <v>4</v>
      </c>
    </row>
    <row r="5" spans="1:66" ht="6.95" customHeight="1" x14ac:dyDescent="0.3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1:66" s="1" customFormat="1" ht="32.85" customHeight="1" x14ac:dyDescent="0.3">
      <c r="B6" s="30"/>
      <c r="C6" s="31"/>
      <c r="D6" s="26" t="s">
        <v>12</v>
      </c>
      <c r="E6" s="31"/>
      <c r="F6" s="208" t="s">
        <v>13</v>
      </c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31"/>
      <c r="R6" s="32"/>
    </row>
    <row r="7" spans="1:66" s="1" customFormat="1" ht="14.45" customHeight="1" x14ac:dyDescent="0.3">
      <c r="B7" s="30"/>
      <c r="C7" s="31"/>
      <c r="D7" s="27" t="s">
        <v>14</v>
      </c>
      <c r="E7" s="31"/>
      <c r="F7" s="25" t="s">
        <v>3</v>
      </c>
      <c r="G7" s="31"/>
      <c r="H7" s="31"/>
      <c r="I7" s="31"/>
      <c r="J7" s="31"/>
      <c r="K7" s="31"/>
      <c r="L7" s="31"/>
      <c r="M7" s="27" t="s">
        <v>15</v>
      </c>
      <c r="N7" s="31"/>
      <c r="O7" s="25" t="s">
        <v>3</v>
      </c>
      <c r="P7" s="31"/>
      <c r="Q7" s="31"/>
      <c r="R7" s="32"/>
    </row>
    <row r="8" spans="1:66" s="1" customFormat="1" ht="14.45" customHeight="1" x14ac:dyDescent="0.3">
      <c r="B8" s="30"/>
      <c r="C8" s="31"/>
      <c r="D8" s="27" t="s">
        <v>16</v>
      </c>
      <c r="E8" s="31"/>
      <c r="F8" s="25" t="s">
        <v>17</v>
      </c>
      <c r="G8" s="31"/>
      <c r="H8" s="31"/>
      <c r="I8" s="31"/>
      <c r="J8" s="31"/>
      <c r="K8" s="31"/>
      <c r="L8" s="31"/>
      <c r="M8" s="27" t="s">
        <v>18</v>
      </c>
      <c r="N8" s="31"/>
      <c r="O8" s="232"/>
      <c r="P8" s="214"/>
      <c r="Q8" s="31"/>
      <c r="R8" s="32"/>
    </row>
    <row r="9" spans="1:66" s="1" customFormat="1" ht="10.9" customHeight="1" x14ac:dyDescent="0.3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pans="1:66" s="1" customFormat="1" ht="14.45" customHeight="1" x14ac:dyDescent="0.3">
      <c r="B10" s="30"/>
      <c r="C10" s="31"/>
      <c r="D10" s="27" t="s">
        <v>19</v>
      </c>
      <c r="E10" s="31"/>
      <c r="F10" s="31"/>
      <c r="G10" s="31"/>
      <c r="H10" s="31"/>
      <c r="I10" s="31"/>
      <c r="J10" s="31"/>
      <c r="K10" s="31"/>
      <c r="L10" s="31"/>
      <c r="M10" s="27" t="s">
        <v>20</v>
      </c>
      <c r="N10" s="31"/>
      <c r="O10" s="207" t="s">
        <v>3</v>
      </c>
      <c r="P10" s="214"/>
      <c r="Q10" s="31"/>
      <c r="R10" s="32"/>
    </row>
    <row r="11" spans="1:66" s="1" customFormat="1" ht="18" customHeight="1" x14ac:dyDescent="0.3">
      <c r="B11" s="30"/>
      <c r="C11" s="31"/>
      <c r="D11" s="31"/>
      <c r="E11" s="25" t="s">
        <v>21</v>
      </c>
      <c r="F11" s="31"/>
      <c r="G11" s="31"/>
      <c r="H11" s="31"/>
      <c r="I11" s="31"/>
      <c r="J11" s="31"/>
      <c r="K11" s="31"/>
      <c r="L11" s="31"/>
      <c r="M11" s="27" t="s">
        <v>22</v>
      </c>
      <c r="N11" s="31"/>
      <c r="O11" s="207" t="s">
        <v>3</v>
      </c>
      <c r="P11" s="214"/>
      <c r="Q11" s="31"/>
      <c r="R11" s="32"/>
    </row>
    <row r="12" spans="1:66" s="1" customFormat="1" ht="6.95" customHeight="1" x14ac:dyDescent="0.3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</row>
    <row r="13" spans="1:66" s="1" customFormat="1" ht="14.45" customHeight="1" x14ac:dyDescent="0.3">
      <c r="B13" s="30"/>
      <c r="C13" s="31"/>
      <c r="D13" s="27" t="s">
        <v>23</v>
      </c>
      <c r="E13" s="31"/>
      <c r="F13" s="31"/>
      <c r="G13" s="31"/>
      <c r="H13" s="31"/>
      <c r="I13" s="31"/>
      <c r="J13" s="31"/>
      <c r="K13" s="31"/>
      <c r="L13" s="31"/>
      <c r="M13" s="27" t="s">
        <v>20</v>
      </c>
      <c r="N13" s="31"/>
      <c r="O13" s="207" t="str">
        <f>IF('Rekapitulácia stavby'!AN13="","",'Rekapitulácia stavby'!AN13)</f>
        <v/>
      </c>
      <c r="P13" s="214"/>
      <c r="Q13" s="31"/>
      <c r="R13" s="32"/>
    </row>
    <row r="14" spans="1:66" s="1" customFormat="1" ht="18" customHeight="1" x14ac:dyDescent="0.3">
      <c r="B14" s="30"/>
      <c r="C14" s="31"/>
      <c r="D14" s="31"/>
      <c r="E14" s="25" t="str">
        <f>IF('Rekapitulácia stavby'!E14="","",'Rekapitulácia stavby'!E14)</f>
        <v xml:space="preserve"> </v>
      </c>
      <c r="F14" s="31"/>
      <c r="G14" s="31"/>
      <c r="H14" s="31"/>
      <c r="I14" s="31"/>
      <c r="J14" s="31"/>
      <c r="K14" s="31"/>
      <c r="L14" s="31"/>
      <c r="M14" s="27" t="s">
        <v>22</v>
      </c>
      <c r="N14" s="31"/>
      <c r="O14" s="207" t="str">
        <f>IF('Rekapitulácia stavby'!AN14="","",'Rekapitulácia stavby'!AN14)</f>
        <v/>
      </c>
      <c r="P14" s="214"/>
      <c r="Q14" s="31"/>
      <c r="R14" s="32"/>
    </row>
    <row r="15" spans="1:66" s="1" customFormat="1" ht="6.95" customHeight="1" x14ac:dyDescent="0.3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</row>
    <row r="16" spans="1:66" s="1" customFormat="1" ht="14.45" customHeight="1" x14ac:dyDescent="0.3">
      <c r="B16" s="30"/>
      <c r="C16" s="31"/>
      <c r="D16" s="27" t="s">
        <v>24</v>
      </c>
      <c r="E16" s="31"/>
      <c r="F16" s="31"/>
      <c r="G16" s="31"/>
      <c r="H16" s="31"/>
      <c r="I16" s="31"/>
      <c r="J16" s="31"/>
      <c r="K16" s="31"/>
      <c r="L16" s="31"/>
      <c r="M16" s="27" t="s">
        <v>20</v>
      </c>
      <c r="N16" s="31"/>
      <c r="O16" s="207" t="s">
        <v>25</v>
      </c>
      <c r="P16" s="214"/>
      <c r="Q16" s="31"/>
      <c r="R16" s="32"/>
    </row>
    <row r="17" spans="2:18" s="1" customFormat="1" ht="18" customHeight="1" x14ac:dyDescent="0.3">
      <c r="B17" s="30"/>
      <c r="C17" s="31"/>
      <c r="D17" s="31"/>
      <c r="E17" s="25" t="s">
        <v>26</v>
      </c>
      <c r="F17" s="31"/>
      <c r="G17" s="31"/>
      <c r="H17" s="31"/>
      <c r="I17" s="31"/>
      <c r="J17" s="31"/>
      <c r="K17" s="31"/>
      <c r="L17" s="31"/>
      <c r="M17" s="27" t="s">
        <v>22</v>
      </c>
      <c r="N17" s="31"/>
      <c r="O17" s="207" t="s">
        <v>27</v>
      </c>
      <c r="P17" s="214"/>
      <c r="Q17" s="31"/>
      <c r="R17" s="32"/>
    </row>
    <row r="18" spans="2:18" s="1" customFormat="1" ht="6.95" customHeight="1" x14ac:dyDescent="0.3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</row>
    <row r="19" spans="2:18" s="1" customFormat="1" ht="14.45" customHeight="1" x14ac:dyDescent="0.3">
      <c r="B19" s="30"/>
      <c r="C19" s="31"/>
      <c r="D19" s="27" t="s">
        <v>30</v>
      </c>
      <c r="E19" s="31"/>
      <c r="F19" s="31"/>
      <c r="G19" s="31"/>
      <c r="H19" s="31"/>
      <c r="I19" s="31"/>
      <c r="J19" s="31"/>
      <c r="K19" s="31"/>
      <c r="L19" s="31"/>
      <c r="M19" s="27" t="s">
        <v>20</v>
      </c>
      <c r="N19" s="31"/>
      <c r="O19" s="207" t="str">
        <f>IF('Rekapitulácia stavby'!AN19="","",'Rekapitulácia stavby'!AN19)</f>
        <v/>
      </c>
      <c r="P19" s="214"/>
      <c r="Q19" s="31"/>
      <c r="R19" s="32"/>
    </row>
    <row r="20" spans="2:18" s="1" customFormat="1" ht="18" customHeight="1" x14ac:dyDescent="0.3">
      <c r="B20" s="30"/>
      <c r="C20" s="31"/>
      <c r="D20" s="31"/>
      <c r="E20" s="25" t="str">
        <f>IF('Rekapitulácia stavby'!E20="","",'Rekapitulácia stavby'!E20)</f>
        <v xml:space="preserve"> </v>
      </c>
      <c r="F20" s="31"/>
      <c r="G20" s="31"/>
      <c r="H20" s="31"/>
      <c r="I20" s="31"/>
      <c r="J20" s="31"/>
      <c r="K20" s="31"/>
      <c r="L20" s="31"/>
      <c r="M20" s="27" t="s">
        <v>22</v>
      </c>
      <c r="N20" s="31"/>
      <c r="O20" s="207" t="str">
        <f>IF('Rekapitulácia stavby'!AN20="","",'Rekapitulácia stavby'!AN20)</f>
        <v/>
      </c>
      <c r="P20" s="214"/>
      <c r="Q20" s="31"/>
      <c r="R20" s="32"/>
    </row>
    <row r="21" spans="2:18" s="1" customFormat="1" ht="6.95" customHeight="1" x14ac:dyDescent="0.3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</row>
    <row r="22" spans="2:18" s="1" customFormat="1" ht="14.45" customHeight="1" x14ac:dyDescent="0.3">
      <c r="B22" s="30"/>
      <c r="C22" s="31"/>
      <c r="D22" s="27" t="s">
        <v>31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22.5" customHeight="1" x14ac:dyDescent="0.3">
      <c r="B23" s="30"/>
      <c r="C23" s="31"/>
      <c r="D23" s="31"/>
      <c r="E23" s="209" t="s">
        <v>3</v>
      </c>
      <c r="F23" s="214"/>
      <c r="G23" s="214"/>
      <c r="H23" s="214"/>
      <c r="I23" s="214"/>
      <c r="J23" s="214"/>
      <c r="K23" s="214"/>
      <c r="L23" s="214"/>
      <c r="M23" s="31"/>
      <c r="N23" s="31"/>
      <c r="O23" s="31"/>
      <c r="P23" s="31"/>
      <c r="Q23" s="31"/>
      <c r="R23" s="32"/>
    </row>
    <row r="24" spans="2:18" s="1" customFormat="1" ht="6.95" customHeight="1" x14ac:dyDescent="0.3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31"/>
      <c r="R25" s="32"/>
    </row>
    <row r="26" spans="2:18" s="1" customFormat="1" ht="14.45" customHeight="1" x14ac:dyDescent="0.3">
      <c r="B26" s="30"/>
      <c r="C26" s="31"/>
      <c r="D26" s="94" t="s">
        <v>83</v>
      </c>
      <c r="E26" s="31"/>
      <c r="F26" s="31"/>
      <c r="G26" s="31"/>
      <c r="H26" s="31"/>
      <c r="I26" s="31"/>
      <c r="J26" s="31"/>
      <c r="K26" s="31"/>
      <c r="L26" s="31"/>
      <c r="M26" s="229">
        <f>N87</f>
        <v>0</v>
      </c>
      <c r="N26" s="214"/>
      <c r="O26" s="214"/>
      <c r="P26" s="214"/>
      <c r="Q26" s="31"/>
      <c r="R26" s="32"/>
    </row>
    <row r="27" spans="2:18" s="1" customFormat="1" ht="14.45" customHeight="1" x14ac:dyDescent="0.3">
      <c r="B27" s="30"/>
      <c r="C27" s="31"/>
      <c r="D27" s="29" t="s">
        <v>84</v>
      </c>
      <c r="E27" s="31"/>
      <c r="F27" s="31"/>
      <c r="G27" s="31"/>
      <c r="H27" s="31"/>
      <c r="I27" s="31"/>
      <c r="J27" s="31"/>
      <c r="K27" s="31"/>
      <c r="L27" s="31"/>
      <c r="M27" s="229">
        <f>N107</f>
        <v>0</v>
      </c>
      <c r="N27" s="214"/>
      <c r="O27" s="214"/>
      <c r="P27" s="214"/>
      <c r="Q27" s="31"/>
      <c r="R27" s="32"/>
    </row>
    <row r="28" spans="2:18" s="1" customFormat="1" ht="6.95" customHeight="1" x14ac:dyDescent="0.3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spans="2:18" s="1" customFormat="1" ht="25.35" customHeight="1" x14ac:dyDescent="0.3">
      <c r="B29" s="30"/>
      <c r="C29" s="31"/>
      <c r="D29" s="95" t="s">
        <v>34</v>
      </c>
      <c r="E29" s="31"/>
      <c r="F29" s="31"/>
      <c r="G29" s="31"/>
      <c r="H29" s="31"/>
      <c r="I29" s="31"/>
      <c r="J29" s="31"/>
      <c r="K29" s="31"/>
      <c r="L29" s="31"/>
      <c r="M29" s="233">
        <f>ROUND(M26+M27,2)</f>
        <v>0</v>
      </c>
      <c r="N29" s="214"/>
      <c r="O29" s="214"/>
      <c r="P29" s="214"/>
      <c r="Q29" s="31"/>
      <c r="R29" s="32"/>
    </row>
    <row r="30" spans="2:18" s="1" customFormat="1" ht="6.95" customHeight="1" x14ac:dyDescent="0.3">
      <c r="B30" s="30"/>
      <c r="C30" s="31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31"/>
      <c r="R30" s="32"/>
    </row>
    <row r="31" spans="2:18" s="1" customFormat="1" ht="14.45" customHeight="1" x14ac:dyDescent="0.3">
      <c r="B31" s="30"/>
      <c r="C31" s="31"/>
      <c r="D31" s="37" t="s">
        <v>35</v>
      </c>
      <c r="E31" s="37" t="s">
        <v>36</v>
      </c>
      <c r="F31" s="38">
        <v>0.2</v>
      </c>
      <c r="G31" s="96" t="s">
        <v>37</v>
      </c>
      <c r="H31" s="234">
        <f>ROUND((SUM(BE107:BE108)+SUM(BE125:BE331)), 2)</f>
        <v>0</v>
      </c>
      <c r="I31" s="214"/>
      <c r="J31" s="214"/>
      <c r="K31" s="31"/>
      <c r="L31" s="31"/>
      <c r="M31" s="234">
        <f>ROUND(ROUND((SUM(BE107:BE108)+SUM(BE125:BE331)), 2)*F31, 2)</f>
        <v>0</v>
      </c>
      <c r="N31" s="214"/>
      <c r="O31" s="214"/>
      <c r="P31" s="214"/>
      <c r="Q31" s="31"/>
      <c r="R31" s="32"/>
    </row>
    <row r="32" spans="2:18" s="1" customFormat="1" ht="14.45" customHeight="1" x14ac:dyDescent="0.3">
      <c r="B32" s="30"/>
      <c r="C32" s="31"/>
      <c r="D32" s="31"/>
      <c r="E32" s="37" t="s">
        <v>38</v>
      </c>
      <c r="F32" s="38">
        <v>0.2</v>
      </c>
      <c r="G32" s="96" t="s">
        <v>37</v>
      </c>
      <c r="H32" s="234">
        <f>ROUND((SUM(BF107:BF108)+SUM(BF125:BF331)), 2)</f>
        <v>0</v>
      </c>
      <c r="I32" s="214"/>
      <c r="J32" s="214"/>
      <c r="K32" s="31"/>
      <c r="L32" s="31"/>
      <c r="M32" s="234">
        <f>ROUND(ROUND((SUM(BF107:BF108)+SUM(BF125:BF331)), 2)*F32, 2)</f>
        <v>0</v>
      </c>
      <c r="N32" s="214"/>
      <c r="O32" s="214"/>
      <c r="P32" s="214"/>
      <c r="Q32" s="31"/>
      <c r="R32" s="32"/>
    </row>
    <row r="33" spans="2:18" s="1" customFormat="1" ht="14.45" hidden="1" customHeight="1" x14ac:dyDescent="0.3">
      <c r="B33" s="30"/>
      <c r="C33" s="31"/>
      <c r="D33" s="31"/>
      <c r="E33" s="37" t="s">
        <v>39</v>
      </c>
      <c r="F33" s="38">
        <v>0.2</v>
      </c>
      <c r="G33" s="96" t="s">
        <v>37</v>
      </c>
      <c r="H33" s="234">
        <f>ROUND((SUM(BG107:BG108)+SUM(BG125:BG331)), 2)</f>
        <v>0</v>
      </c>
      <c r="I33" s="214"/>
      <c r="J33" s="214"/>
      <c r="K33" s="31"/>
      <c r="L33" s="31"/>
      <c r="M33" s="234">
        <v>0</v>
      </c>
      <c r="N33" s="214"/>
      <c r="O33" s="214"/>
      <c r="P33" s="214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40</v>
      </c>
      <c r="F34" s="38">
        <v>0.2</v>
      </c>
      <c r="G34" s="96" t="s">
        <v>37</v>
      </c>
      <c r="H34" s="234">
        <f>ROUND((SUM(BH107:BH108)+SUM(BH125:BH331)), 2)</f>
        <v>0</v>
      </c>
      <c r="I34" s="214"/>
      <c r="J34" s="214"/>
      <c r="K34" s="31"/>
      <c r="L34" s="31"/>
      <c r="M34" s="234">
        <v>0</v>
      </c>
      <c r="N34" s="214"/>
      <c r="O34" s="214"/>
      <c r="P34" s="214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41</v>
      </c>
      <c r="F35" s="38">
        <v>0</v>
      </c>
      <c r="G35" s="96" t="s">
        <v>37</v>
      </c>
      <c r="H35" s="234">
        <f>ROUND((SUM(BI107:BI108)+SUM(BI125:BI331)), 2)</f>
        <v>0</v>
      </c>
      <c r="I35" s="214"/>
      <c r="J35" s="214"/>
      <c r="K35" s="31"/>
      <c r="L35" s="31"/>
      <c r="M35" s="234">
        <v>0</v>
      </c>
      <c r="N35" s="214"/>
      <c r="O35" s="214"/>
      <c r="P35" s="214"/>
      <c r="Q35" s="31"/>
      <c r="R35" s="32"/>
    </row>
    <row r="36" spans="2:18" s="1" customFormat="1" ht="6.95" customHeight="1" x14ac:dyDescent="0.3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</row>
    <row r="37" spans="2:18" s="1" customFormat="1" ht="25.35" customHeight="1" x14ac:dyDescent="0.3">
      <c r="B37" s="30"/>
      <c r="C37" s="93"/>
      <c r="D37" s="97" t="s">
        <v>42</v>
      </c>
      <c r="E37" s="70"/>
      <c r="F37" s="70"/>
      <c r="G37" s="98" t="s">
        <v>43</v>
      </c>
      <c r="H37" s="99" t="s">
        <v>44</v>
      </c>
      <c r="I37" s="70"/>
      <c r="J37" s="70"/>
      <c r="K37" s="70"/>
      <c r="L37" s="235">
        <f>SUM(M29:M35)</f>
        <v>0</v>
      </c>
      <c r="M37" s="224"/>
      <c r="N37" s="224"/>
      <c r="O37" s="224"/>
      <c r="P37" s="226"/>
      <c r="Q37" s="93"/>
      <c r="R37" s="32"/>
    </row>
    <row r="38" spans="2:18" s="1" customFormat="1" ht="14.45" customHeight="1" x14ac:dyDescent="0.3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x14ac:dyDescent="0.3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2"/>
    </row>
    <row r="41" spans="2:18" x14ac:dyDescent="0.3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x14ac:dyDescent="0.3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x14ac:dyDescent="0.3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x14ac:dyDescent="0.3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x14ac:dyDescent="0.3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x14ac:dyDescent="0.3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 x14ac:dyDescent="0.3">
      <c r="B50" s="30"/>
      <c r="C50" s="31"/>
      <c r="D50" s="45" t="s">
        <v>45</v>
      </c>
      <c r="E50" s="46"/>
      <c r="F50" s="46"/>
      <c r="G50" s="46"/>
      <c r="H50" s="47"/>
      <c r="I50" s="31"/>
      <c r="J50" s="45" t="s">
        <v>46</v>
      </c>
      <c r="K50" s="46"/>
      <c r="L50" s="46"/>
      <c r="M50" s="46"/>
      <c r="N50" s="46"/>
      <c r="O50" s="46"/>
      <c r="P50" s="47"/>
      <c r="Q50" s="31"/>
      <c r="R50" s="32"/>
    </row>
    <row r="51" spans="2:18" x14ac:dyDescent="0.3">
      <c r="B51" s="20"/>
      <c r="C51" s="21"/>
      <c r="D51" s="48"/>
      <c r="E51" s="21"/>
      <c r="F51" s="21"/>
      <c r="G51" s="21"/>
      <c r="H51" s="49"/>
      <c r="I51" s="21"/>
      <c r="J51" s="48"/>
      <c r="K51" s="21"/>
      <c r="L51" s="21"/>
      <c r="M51" s="21"/>
      <c r="N51" s="21"/>
      <c r="O51" s="21"/>
      <c r="P51" s="49"/>
      <c r="Q51" s="21"/>
      <c r="R51" s="22"/>
    </row>
    <row r="52" spans="2:18" x14ac:dyDescent="0.3">
      <c r="B52" s="20"/>
      <c r="C52" s="21"/>
      <c r="D52" s="48"/>
      <c r="E52" s="21"/>
      <c r="F52" s="21"/>
      <c r="G52" s="21"/>
      <c r="H52" s="49"/>
      <c r="I52" s="21"/>
      <c r="J52" s="48"/>
      <c r="K52" s="21"/>
      <c r="L52" s="21"/>
      <c r="M52" s="21"/>
      <c r="N52" s="21"/>
      <c r="O52" s="21"/>
      <c r="P52" s="49"/>
      <c r="Q52" s="21"/>
      <c r="R52" s="22"/>
    </row>
    <row r="53" spans="2:18" x14ac:dyDescent="0.3">
      <c r="B53" s="20"/>
      <c r="C53" s="21"/>
      <c r="D53" s="48"/>
      <c r="E53" s="21"/>
      <c r="F53" s="21"/>
      <c r="G53" s="21"/>
      <c r="H53" s="49"/>
      <c r="I53" s="21"/>
      <c r="J53" s="48"/>
      <c r="K53" s="21"/>
      <c r="L53" s="21"/>
      <c r="M53" s="21"/>
      <c r="N53" s="21"/>
      <c r="O53" s="21"/>
      <c r="P53" s="49"/>
      <c r="Q53" s="21"/>
      <c r="R53" s="22"/>
    </row>
    <row r="54" spans="2:18" x14ac:dyDescent="0.3">
      <c r="B54" s="20"/>
      <c r="C54" s="21"/>
      <c r="D54" s="48"/>
      <c r="E54" s="21"/>
      <c r="F54" s="21"/>
      <c r="G54" s="21"/>
      <c r="H54" s="49"/>
      <c r="I54" s="21"/>
      <c r="J54" s="48"/>
      <c r="K54" s="21"/>
      <c r="L54" s="21"/>
      <c r="M54" s="21"/>
      <c r="N54" s="21"/>
      <c r="O54" s="21"/>
      <c r="P54" s="49"/>
      <c r="Q54" s="21"/>
      <c r="R54" s="22"/>
    </row>
    <row r="55" spans="2:18" x14ac:dyDescent="0.3">
      <c r="B55" s="20"/>
      <c r="C55" s="21"/>
      <c r="D55" s="48"/>
      <c r="E55" s="21"/>
      <c r="F55" s="21"/>
      <c r="G55" s="21"/>
      <c r="H55" s="49"/>
      <c r="I55" s="21"/>
      <c r="J55" s="48"/>
      <c r="K55" s="21"/>
      <c r="L55" s="21"/>
      <c r="M55" s="21"/>
      <c r="N55" s="21"/>
      <c r="O55" s="21"/>
      <c r="P55" s="49"/>
      <c r="Q55" s="21"/>
      <c r="R55" s="22"/>
    </row>
    <row r="56" spans="2:18" x14ac:dyDescent="0.3">
      <c r="B56" s="20"/>
      <c r="C56" s="21"/>
      <c r="D56" s="48"/>
      <c r="E56" s="21"/>
      <c r="F56" s="21"/>
      <c r="G56" s="21"/>
      <c r="H56" s="49"/>
      <c r="I56" s="21"/>
      <c r="J56" s="48"/>
      <c r="K56" s="21"/>
      <c r="L56" s="21"/>
      <c r="M56" s="21"/>
      <c r="N56" s="21"/>
      <c r="O56" s="21"/>
      <c r="P56" s="49"/>
      <c r="Q56" s="21"/>
      <c r="R56" s="22"/>
    </row>
    <row r="57" spans="2:18" x14ac:dyDescent="0.3">
      <c r="B57" s="20"/>
      <c r="C57" s="21"/>
      <c r="D57" s="48"/>
      <c r="E57" s="21"/>
      <c r="F57" s="21"/>
      <c r="G57" s="21"/>
      <c r="H57" s="49"/>
      <c r="I57" s="21"/>
      <c r="J57" s="48"/>
      <c r="K57" s="21"/>
      <c r="L57" s="21"/>
      <c r="M57" s="21"/>
      <c r="N57" s="21"/>
      <c r="O57" s="21"/>
      <c r="P57" s="49"/>
      <c r="Q57" s="21"/>
      <c r="R57" s="22"/>
    </row>
    <row r="58" spans="2:18" x14ac:dyDescent="0.3">
      <c r="B58" s="20"/>
      <c r="C58" s="21"/>
      <c r="D58" s="48"/>
      <c r="E58" s="21"/>
      <c r="F58" s="21"/>
      <c r="G58" s="21"/>
      <c r="H58" s="49"/>
      <c r="I58" s="21"/>
      <c r="J58" s="48"/>
      <c r="K58" s="21"/>
      <c r="L58" s="21"/>
      <c r="M58" s="21"/>
      <c r="N58" s="21"/>
      <c r="O58" s="21"/>
      <c r="P58" s="49"/>
      <c r="Q58" s="21"/>
      <c r="R58" s="22"/>
    </row>
    <row r="59" spans="2:18" s="1" customFormat="1" ht="15" x14ac:dyDescent="0.3">
      <c r="B59" s="30"/>
      <c r="C59" s="31"/>
      <c r="D59" s="50" t="s">
        <v>47</v>
      </c>
      <c r="E59" s="51"/>
      <c r="F59" s="51"/>
      <c r="G59" s="52" t="s">
        <v>48</v>
      </c>
      <c r="H59" s="53"/>
      <c r="I59" s="31"/>
      <c r="J59" s="50" t="s">
        <v>47</v>
      </c>
      <c r="K59" s="51"/>
      <c r="L59" s="51"/>
      <c r="M59" s="51"/>
      <c r="N59" s="52" t="s">
        <v>48</v>
      </c>
      <c r="O59" s="51"/>
      <c r="P59" s="53"/>
      <c r="Q59" s="31"/>
      <c r="R59" s="32"/>
    </row>
    <row r="60" spans="2:18" x14ac:dyDescent="0.3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 x14ac:dyDescent="0.3">
      <c r="B61" s="30"/>
      <c r="C61" s="31"/>
      <c r="D61" s="45" t="s">
        <v>49</v>
      </c>
      <c r="E61" s="46"/>
      <c r="F61" s="46"/>
      <c r="G61" s="46"/>
      <c r="H61" s="47"/>
      <c r="I61" s="31"/>
      <c r="J61" s="45" t="s">
        <v>50</v>
      </c>
      <c r="K61" s="46"/>
      <c r="L61" s="46"/>
      <c r="M61" s="46"/>
      <c r="N61" s="46"/>
      <c r="O61" s="46"/>
      <c r="P61" s="47"/>
      <c r="Q61" s="31"/>
      <c r="R61" s="32"/>
    </row>
    <row r="62" spans="2:18" x14ac:dyDescent="0.3">
      <c r="B62" s="20"/>
      <c r="C62" s="21"/>
      <c r="D62" s="48"/>
      <c r="E62" s="21"/>
      <c r="F62" s="21"/>
      <c r="G62" s="21"/>
      <c r="H62" s="49"/>
      <c r="I62" s="21"/>
      <c r="J62" s="48"/>
      <c r="K62" s="21"/>
      <c r="L62" s="21"/>
      <c r="M62" s="21"/>
      <c r="N62" s="21"/>
      <c r="O62" s="21"/>
      <c r="P62" s="49"/>
      <c r="Q62" s="21"/>
      <c r="R62" s="22"/>
    </row>
    <row r="63" spans="2:18" x14ac:dyDescent="0.3">
      <c r="B63" s="20"/>
      <c r="C63" s="21"/>
      <c r="D63" s="48"/>
      <c r="E63" s="21"/>
      <c r="F63" s="21"/>
      <c r="G63" s="21"/>
      <c r="H63" s="49"/>
      <c r="I63" s="21"/>
      <c r="J63" s="48"/>
      <c r="K63" s="21"/>
      <c r="L63" s="21"/>
      <c r="M63" s="21"/>
      <c r="N63" s="21"/>
      <c r="O63" s="21"/>
      <c r="P63" s="49"/>
      <c r="Q63" s="21"/>
      <c r="R63" s="22"/>
    </row>
    <row r="64" spans="2:18" x14ac:dyDescent="0.3">
      <c r="B64" s="20"/>
      <c r="C64" s="21"/>
      <c r="D64" s="48"/>
      <c r="E64" s="21"/>
      <c r="F64" s="21"/>
      <c r="G64" s="21"/>
      <c r="H64" s="49"/>
      <c r="I64" s="21"/>
      <c r="J64" s="48"/>
      <c r="K64" s="21"/>
      <c r="L64" s="21"/>
      <c r="M64" s="21"/>
      <c r="N64" s="21"/>
      <c r="O64" s="21"/>
      <c r="P64" s="49"/>
      <c r="Q64" s="21"/>
      <c r="R64" s="22"/>
    </row>
    <row r="65" spans="2:18" x14ac:dyDescent="0.3">
      <c r="B65" s="20"/>
      <c r="C65" s="21"/>
      <c r="D65" s="48"/>
      <c r="E65" s="21"/>
      <c r="F65" s="21"/>
      <c r="G65" s="21"/>
      <c r="H65" s="49"/>
      <c r="I65" s="21"/>
      <c r="J65" s="48"/>
      <c r="K65" s="21"/>
      <c r="L65" s="21"/>
      <c r="M65" s="21"/>
      <c r="N65" s="21"/>
      <c r="O65" s="21"/>
      <c r="P65" s="49"/>
      <c r="Q65" s="21"/>
      <c r="R65" s="22"/>
    </row>
    <row r="66" spans="2:18" x14ac:dyDescent="0.3">
      <c r="B66" s="20"/>
      <c r="C66" s="21"/>
      <c r="D66" s="48"/>
      <c r="E66" s="21"/>
      <c r="F66" s="21"/>
      <c r="G66" s="21"/>
      <c r="H66" s="49"/>
      <c r="I66" s="21"/>
      <c r="J66" s="48"/>
      <c r="K66" s="21"/>
      <c r="L66" s="21"/>
      <c r="M66" s="21"/>
      <c r="N66" s="21"/>
      <c r="O66" s="21"/>
      <c r="P66" s="49"/>
      <c r="Q66" s="21"/>
      <c r="R66" s="22"/>
    </row>
    <row r="67" spans="2:18" x14ac:dyDescent="0.3">
      <c r="B67" s="20"/>
      <c r="C67" s="21"/>
      <c r="D67" s="48"/>
      <c r="E67" s="21"/>
      <c r="F67" s="21"/>
      <c r="G67" s="21"/>
      <c r="H67" s="49"/>
      <c r="I67" s="21"/>
      <c r="J67" s="48"/>
      <c r="K67" s="21"/>
      <c r="L67" s="21"/>
      <c r="M67" s="21"/>
      <c r="N67" s="21"/>
      <c r="O67" s="21"/>
      <c r="P67" s="49"/>
      <c r="Q67" s="21"/>
      <c r="R67" s="22"/>
    </row>
    <row r="68" spans="2:18" x14ac:dyDescent="0.3">
      <c r="B68" s="20"/>
      <c r="C68" s="21"/>
      <c r="D68" s="48"/>
      <c r="E68" s="21"/>
      <c r="F68" s="21"/>
      <c r="G68" s="21"/>
      <c r="H68" s="49"/>
      <c r="I68" s="21"/>
      <c r="J68" s="48"/>
      <c r="K68" s="21"/>
      <c r="L68" s="21"/>
      <c r="M68" s="21"/>
      <c r="N68" s="21"/>
      <c r="O68" s="21"/>
      <c r="P68" s="49"/>
      <c r="Q68" s="21"/>
      <c r="R68" s="22"/>
    </row>
    <row r="69" spans="2:18" x14ac:dyDescent="0.3">
      <c r="B69" s="20"/>
      <c r="C69" s="21"/>
      <c r="D69" s="48"/>
      <c r="E69" s="21"/>
      <c r="F69" s="21"/>
      <c r="G69" s="21"/>
      <c r="H69" s="49"/>
      <c r="I69" s="21"/>
      <c r="J69" s="48"/>
      <c r="K69" s="21"/>
      <c r="L69" s="21"/>
      <c r="M69" s="21"/>
      <c r="N69" s="21"/>
      <c r="O69" s="21"/>
      <c r="P69" s="49"/>
      <c r="Q69" s="21"/>
      <c r="R69" s="22"/>
    </row>
    <row r="70" spans="2:18" s="1" customFormat="1" ht="15" x14ac:dyDescent="0.3">
      <c r="B70" s="30"/>
      <c r="C70" s="31"/>
      <c r="D70" s="50" t="s">
        <v>47</v>
      </c>
      <c r="E70" s="51"/>
      <c r="F70" s="51"/>
      <c r="G70" s="52" t="s">
        <v>48</v>
      </c>
      <c r="H70" s="53"/>
      <c r="I70" s="31"/>
      <c r="J70" s="50" t="s">
        <v>47</v>
      </c>
      <c r="K70" s="51"/>
      <c r="L70" s="51"/>
      <c r="M70" s="51"/>
      <c r="N70" s="52" t="s">
        <v>48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205" t="s">
        <v>85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6.950000000000003" customHeight="1" x14ac:dyDescent="0.3">
      <c r="B78" s="30"/>
      <c r="C78" s="64" t="s">
        <v>12</v>
      </c>
      <c r="D78" s="31"/>
      <c r="E78" s="31"/>
      <c r="F78" s="215" t="str">
        <f>F6</f>
        <v>Modernizácia Domu smútku</v>
      </c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31"/>
      <c r="R78" s="32"/>
    </row>
    <row r="79" spans="2:18" s="1" customFormat="1" ht="6.95" customHeight="1" x14ac:dyDescent="0.3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2"/>
    </row>
    <row r="80" spans="2:18" s="1" customFormat="1" ht="18" customHeight="1" x14ac:dyDescent="0.3">
      <c r="B80" s="30"/>
      <c r="C80" s="27" t="s">
        <v>16</v>
      </c>
      <c r="D80" s="31"/>
      <c r="E80" s="31"/>
      <c r="F80" s="25" t="str">
        <f>F8</f>
        <v xml:space="preserve"> </v>
      </c>
      <c r="G80" s="31"/>
      <c r="H80" s="31"/>
      <c r="I80" s="31"/>
      <c r="J80" s="31"/>
      <c r="K80" s="27" t="s">
        <v>18</v>
      </c>
      <c r="L80" s="31"/>
      <c r="M80" s="232" t="str">
        <f>IF(O8="","",O8)</f>
        <v/>
      </c>
      <c r="N80" s="214"/>
      <c r="O80" s="214"/>
      <c r="P80" s="214"/>
      <c r="Q80" s="31"/>
      <c r="R80" s="32"/>
    </row>
    <row r="81" spans="2:47" s="1" customFormat="1" ht="6.95" customHeight="1" x14ac:dyDescent="0.3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2"/>
    </row>
    <row r="82" spans="2:47" s="1" customFormat="1" ht="15" x14ac:dyDescent="0.3">
      <c r="B82" s="30"/>
      <c r="C82" s="27" t="s">
        <v>19</v>
      </c>
      <c r="D82" s="31"/>
      <c r="E82" s="31"/>
      <c r="F82" s="25" t="str">
        <f>E11</f>
        <v>Obec Liptovská Sielnica</v>
      </c>
      <c r="G82" s="31"/>
      <c r="H82" s="31"/>
      <c r="I82" s="31"/>
      <c r="J82" s="31"/>
      <c r="K82" s="27" t="s">
        <v>24</v>
      </c>
      <c r="L82" s="31"/>
      <c r="M82" s="207" t="str">
        <f>E17</f>
        <v>VIZUALDK projekt, s.r.o.</v>
      </c>
      <c r="N82" s="214"/>
      <c r="O82" s="214"/>
      <c r="P82" s="214"/>
      <c r="Q82" s="214"/>
      <c r="R82" s="32"/>
    </row>
    <row r="83" spans="2:47" s="1" customFormat="1" ht="14.45" customHeight="1" x14ac:dyDescent="0.3">
      <c r="B83" s="30"/>
      <c r="C83" s="27" t="s">
        <v>23</v>
      </c>
      <c r="D83" s="31"/>
      <c r="E83" s="31"/>
      <c r="F83" s="25" t="str">
        <f>IF(E14="","",E14)</f>
        <v xml:space="preserve"> </v>
      </c>
      <c r="G83" s="31"/>
      <c r="H83" s="31"/>
      <c r="I83" s="31"/>
      <c r="J83" s="31"/>
      <c r="K83" s="27" t="s">
        <v>30</v>
      </c>
      <c r="L83" s="31"/>
      <c r="M83" s="207" t="str">
        <f>E20</f>
        <v xml:space="preserve"> </v>
      </c>
      <c r="N83" s="214"/>
      <c r="O83" s="214"/>
      <c r="P83" s="214"/>
      <c r="Q83" s="214"/>
      <c r="R83" s="32"/>
    </row>
    <row r="84" spans="2:47" s="1" customFormat="1" ht="10.35" customHeight="1" x14ac:dyDescent="0.3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2"/>
    </row>
    <row r="85" spans="2:47" s="1" customFormat="1" ht="29.25" customHeight="1" x14ac:dyDescent="0.3">
      <c r="B85" s="30"/>
      <c r="C85" s="236" t="s">
        <v>86</v>
      </c>
      <c r="D85" s="237"/>
      <c r="E85" s="237"/>
      <c r="F85" s="237"/>
      <c r="G85" s="237"/>
      <c r="H85" s="93"/>
      <c r="I85" s="93"/>
      <c r="J85" s="93"/>
      <c r="K85" s="93"/>
      <c r="L85" s="93"/>
      <c r="M85" s="93"/>
      <c r="N85" s="236" t="s">
        <v>87</v>
      </c>
      <c r="O85" s="214"/>
      <c r="P85" s="214"/>
      <c r="Q85" s="214"/>
      <c r="R85" s="32"/>
    </row>
    <row r="86" spans="2:47" s="1" customFormat="1" ht="10.35" customHeight="1" x14ac:dyDescent="0.3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2"/>
    </row>
    <row r="87" spans="2:47" s="1" customFormat="1" ht="29.25" customHeight="1" x14ac:dyDescent="0.3">
      <c r="B87" s="30"/>
      <c r="C87" s="100" t="s">
        <v>88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219">
        <f>N125</f>
        <v>0</v>
      </c>
      <c r="O87" s="214"/>
      <c r="P87" s="214"/>
      <c r="Q87" s="214"/>
      <c r="R87" s="32"/>
      <c r="AU87" s="16" t="s">
        <v>89</v>
      </c>
    </row>
    <row r="88" spans="2:47" s="6" customFormat="1" ht="24.95" customHeight="1" x14ac:dyDescent="0.3">
      <c r="B88" s="101"/>
      <c r="C88" s="102"/>
      <c r="D88" s="103" t="s">
        <v>90</v>
      </c>
      <c r="E88" s="102"/>
      <c r="F88" s="102"/>
      <c r="G88" s="102"/>
      <c r="H88" s="102"/>
      <c r="I88" s="102"/>
      <c r="J88" s="102"/>
      <c r="K88" s="102"/>
      <c r="L88" s="102"/>
      <c r="M88" s="102"/>
      <c r="N88" s="238">
        <f>N126</f>
        <v>0</v>
      </c>
      <c r="O88" s="239"/>
      <c r="P88" s="239"/>
      <c r="Q88" s="239"/>
      <c r="R88" s="104"/>
    </row>
    <row r="89" spans="2:47" s="7" customFormat="1" ht="19.899999999999999" customHeight="1" x14ac:dyDescent="0.3">
      <c r="B89" s="105"/>
      <c r="C89" s="106"/>
      <c r="D89" s="107" t="s">
        <v>91</v>
      </c>
      <c r="E89" s="106"/>
      <c r="F89" s="106"/>
      <c r="G89" s="106"/>
      <c r="H89" s="106"/>
      <c r="I89" s="106"/>
      <c r="J89" s="106"/>
      <c r="K89" s="106"/>
      <c r="L89" s="106"/>
      <c r="M89" s="106"/>
      <c r="N89" s="240">
        <f>N127</f>
        <v>0</v>
      </c>
      <c r="O89" s="241"/>
      <c r="P89" s="241"/>
      <c r="Q89" s="241"/>
      <c r="R89" s="108"/>
    </row>
    <row r="90" spans="2:47" s="7" customFormat="1" ht="19.899999999999999" customHeight="1" x14ac:dyDescent="0.3">
      <c r="B90" s="105"/>
      <c r="C90" s="106"/>
      <c r="D90" s="107" t="s">
        <v>92</v>
      </c>
      <c r="E90" s="106"/>
      <c r="F90" s="106"/>
      <c r="G90" s="106"/>
      <c r="H90" s="106"/>
      <c r="I90" s="106"/>
      <c r="J90" s="106"/>
      <c r="K90" s="106"/>
      <c r="L90" s="106"/>
      <c r="M90" s="106"/>
      <c r="N90" s="240">
        <f>N158</f>
        <v>0</v>
      </c>
      <c r="O90" s="241"/>
      <c r="P90" s="241"/>
      <c r="Q90" s="241"/>
      <c r="R90" s="108"/>
    </row>
    <row r="91" spans="2:47" s="7" customFormat="1" ht="19.899999999999999" customHeight="1" x14ac:dyDescent="0.3">
      <c r="B91" s="105"/>
      <c r="C91" s="106"/>
      <c r="D91" s="107" t="s">
        <v>93</v>
      </c>
      <c r="E91" s="106"/>
      <c r="F91" s="106"/>
      <c r="G91" s="106"/>
      <c r="H91" s="106"/>
      <c r="I91" s="106"/>
      <c r="J91" s="106"/>
      <c r="K91" s="106"/>
      <c r="L91" s="106"/>
      <c r="M91" s="106"/>
      <c r="N91" s="240">
        <f>N182</f>
        <v>0</v>
      </c>
      <c r="O91" s="241"/>
      <c r="P91" s="241"/>
      <c r="Q91" s="241"/>
      <c r="R91" s="108"/>
    </row>
    <row r="92" spans="2:47" s="7" customFormat="1" ht="19.899999999999999" customHeight="1" x14ac:dyDescent="0.3">
      <c r="B92" s="105"/>
      <c r="C92" s="106"/>
      <c r="D92" s="107" t="s">
        <v>94</v>
      </c>
      <c r="E92" s="106"/>
      <c r="F92" s="106"/>
      <c r="G92" s="106"/>
      <c r="H92" s="106"/>
      <c r="I92" s="106"/>
      <c r="J92" s="106"/>
      <c r="K92" s="106"/>
      <c r="L92" s="106"/>
      <c r="M92" s="106"/>
      <c r="N92" s="240">
        <f>N197</f>
        <v>0</v>
      </c>
      <c r="O92" s="241"/>
      <c r="P92" s="241"/>
      <c r="Q92" s="241"/>
      <c r="R92" s="108"/>
    </row>
    <row r="93" spans="2:47" s="7" customFormat="1" ht="19.899999999999999" customHeight="1" x14ac:dyDescent="0.3">
      <c r="B93" s="105"/>
      <c r="C93" s="106"/>
      <c r="D93" s="107" t="s">
        <v>95</v>
      </c>
      <c r="E93" s="106"/>
      <c r="F93" s="106"/>
      <c r="G93" s="106"/>
      <c r="H93" s="106"/>
      <c r="I93" s="106"/>
      <c r="J93" s="106"/>
      <c r="K93" s="106"/>
      <c r="L93" s="106"/>
      <c r="M93" s="106"/>
      <c r="N93" s="240">
        <f>N219</f>
        <v>0</v>
      </c>
      <c r="O93" s="241"/>
      <c r="P93" s="241"/>
      <c r="Q93" s="241"/>
      <c r="R93" s="108"/>
    </row>
    <row r="94" spans="2:47" s="7" customFormat="1" ht="19.899999999999999" customHeight="1" x14ac:dyDescent="0.3">
      <c r="B94" s="105"/>
      <c r="C94" s="106"/>
      <c r="D94" s="107" t="s">
        <v>96</v>
      </c>
      <c r="E94" s="106"/>
      <c r="F94" s="106"/>
      <c r="G94" s="106"/>
      <c r="H94" s="106"/>
      <c r="I94" s="106"/>
      <c r="J94" s="106"/>
      <c r="K94" s="106"/>
      <c r="L94" s="106"/>
      <c r="M94" s="106"/>
      <c r="N94" s="240">
        <f>N236</f>
        <v>0</v>
      </c>
      <c r="O94" s="241"/>
      <c r="P94" s="241"/>
      <c r="Q94" s="241"/>
      <c r="R94" s="108"/>
    </row>
    <row r="95" spans="2:47" s="7" customFormat="1" ht="19.899999999999999" customHeight="1" x14ac:dyDescent="0.3">
      <c r="B95" s="105"/>
      <c r="C95" s="106"/>
      <c r="D95" s="107" t="s">
        <v>97</v>
      </c>
      <c r="E95" s="106"/>
      <c r="F95" s="106"/>
      <c r="G95" s="106"/>
      <c r="H95" s="106"/>
      <c r="I95" s="106"/>
      <c r="J95" s="106"/>
      <c r="K95" s="106"/>
      <c r="L95" s="106"/>
      <c r="M95" s="106"/>
      <c r="N95" s="240">
        <f>N239</f>
        <v>0</v>
      </c>
      <c r="O95" s="241"/>
      <c r="P95" s="241"/>
      <c r="Q95" s="241"/>
      <c r="R95" s="108"/>
    </row>
    <row r="96" spans="2:47" s="7" customFormat="1" ht="19.899999999999999" customHeight="1" x14ac:dyDescent="0.3">
      <c r="B96" s="105"/>
      <c r="C96" s="106"/>
      <c r="D96" s="107" t="s">
        <v>98</v>
      </c>
      <c r="E96" s="106"/>
      <c r="F96" s="106"/>
      <c r="G96" s="106"/>
      <c r="H96" s="106"/>
      <c r="I96" s="106"/>
      <c r="J96" s="106"/>
      <c r="K96" s="106"/>
      <c r="L96" s="106"/>
      <c r="M96" s="106"/>
      <c r="N96" s="240">
        <f>N263</f>
        <v>0</v>
      </c>
      <c r="O96" s="241"/>
      <c r="P96" s="241"/>
      <c r="Q96" s="241"/>
      <c r="R96" s="108"/>
    </row>
    <row r="97" spans="2:21" s="6" customFormat="1" ht="24.95" customHeight="1" x14ac:dyDescent="0.3">
      <c r="B97" s="101"/>
      <c r="C97" s="102"/>
      <c r="D97" s="103" t="s">
        <v>99</v>
      </c>
      <c r="E97" s="102"/>
      <c r="F97" s="102"/>
      <c r="G97" s="102"/>
      <c r="H97" s="102"/>
      <c r="I97" s="102"/>
      <c r="J97" s="102"/>
      <c r="K97" s="102"/>
      <c r="L97" s="102"/>
      <c r="M97" s="102"/>
      <c r="N97" s="238">
        <f>N265</f>
        <v>0</v>
      </c>
      <c r="O97" s="239"/>
      <c r="P97" s="239"/>
      <c r="Q97" s="239"/>
      <c r="R97" s="104"/>
    </row>
    <row r="98" spans="2:21" s="7" customFormat="1" ht="19.899999999999999" customHeight="1" x14ac:dyDescent="0.3">
      <c r="B98" s="105"/>
      <c r="C98" s="106"/>
      <c r="D98" s="107" t="s">
        <v>100</v>
      </c>
      <c r="E98" s="106"/>
      <c r="F98" s="106"/>
      <c r="G98" s="106"/>
      <c r="H98" s="106"/>
      <c r="I98" s="106"/>
      <c r="J98" s="106"/>
      <c r="K98" s="106"/>
      <c r="L98" s="106"/>
      <c r="M98" s="106"/>
      <c r="N98" s="240">
        <f>N266</f>
        <v>0</v>
      </c>
      <c r="O98" s="241"/>
      <c r="P98" s="241"/>
      <c r="Q98" s="241"/>
      <c r="R98" s="108"/>
    </row>
    <row r="99" spans="2:21" s="7" customFormat="1" ht="19.899999999999999" customHeight="1" x14ac:dyDescent="0.3">
      <c r="B99" s="105"/>
      <c r="C99" s="106"/>
      <c r="D99" s="107" t="s">
        <v>101</v>
      </c>
      <c r="E99" s="106"/>
      <c r="F99" s="106"/>
      <c r="G99" s="106"/>
      <c r="H99" s="106"/>
      <c r="I99" s="106"/>
      <c r="J99" s="106"/>
      <c r="K99" s="106"/>
      <c r="L99" s="106"/>
      <c r="M99" s="106"/>
      <c r="N99" s="240">
        <f>N276</f>
        <v>0</v>
      </c>
      <c r="O99" s="241"/>
      <c r="P99" s="241"/>
      <c r="Q99" s="241"/>
      <c r="R99" s="108"/>
    </row>
    <row r="100" spans="2:21" s="7" customFormat="1" ht="19.899999999999999" customHeight="1" x14ac:dyDescent="0.3">
      <c r="B100" s="105"/>
      <c r="C100" s="106"/>
      <c r="D100" s="107" t="s">
        <v>102</v>
      </c>
      <c r="E100" s="106"/>
      <c r="F100" s="106"/>
      <c r="G100" s="106"/>
      <c r="H100" s="106"/>
      <c r="I100" s="106"/>
      <c r="J100" s="106"/>
      <c r="K100" s="106"/>
      <c r="L100" s="106"/>
      <c r="M100" s="106"/>
      <c r="N100" s="240">
        <f>N283</f>
        <v>0</v>
      </c>
      <c r="O100" s="241"/>
      <c r="P100" s="241"/>
      <c r="Q100" s="241"/>
      <c r="R100" s="108"/>
    </row>
    <row r="101" spans="2:21" s="7" customFormat="1" ht="19.899999999999999" customHeight="1" x14ac:dyDescent="0.3">
      <c r="B101" s="105"/>
      <c r="C101" s="106"/>
      <c r="D101" s="107" t="s">
        <v>103</v>
      </c>
      <c r="E101" s="106"/>
      <c r="F101" s="106"/>
      <c r="G101" s="106"/>
      <c r="H101" s="106"/>
      <c r="I101" s="106"/>
      <c r="J101" s="106"/>
      <c r="K101" s="106"/>
      <c r="L101" s="106"/>
      <c r="M101" s="106"/>
      <c r="N101" s="240">
        <f>N294</f>
        <v>0</v>
      </c>
      <c r="O101" s="241"/>
      <c r="P101" s="241"/>
      <c r="Q101" s="241"/>
      <c r="R101" s="108"/>
    </row>
    <row r="102" spans="2:21" s="7" customFormat="1" ht="19.899999999999999" customHeight="1" x14ac:dyDescent="0.3">
      <c r="B102" s="105"/>
      <c r="C102" s="106"/>
      <c r="D102" s="107" t="s">
        <v>104</v>
      </c>
      <c r="E102" s="106"/>
      <c r="F102" s="106"/>
      <c r="G102" s="106"/>
      <c r="H102" s="106"/>
      <c r="I102" s="106"/>
      <c r="J102" s="106"/>
      <c r="K102" s="106"/>
      <c r="L102" s="106"/>
      <c r="M102" s="106"/>
      <c r="N102" s="240">
        <f>N305</f>
        <v>0</v>
      </c>
      <c r="O102" s="241"/>
      <c r="P102" s="241"/>
      <c r="Q102" s="241"/>
      <c r="R102" s="108"/>
    </row>
    <row r="103" spans="2:21" s="7" customFormat="1" ht="19.899999999999999" customHeight="1" x14ac:dyDescent="0.3">
      <c r="B103" s="105"/>
      <c r="C103" s="106"/>
      <c r="D103" s="107" t="s">
        <v>105</v>
      </c>
      <c r="E103" s="106"/>
      <c r="F103" s="106"/>
      <c r="G103" s="106"/>
      <c r="H103" s="106"/>
      <c r="I103" s="106"/>
      <c r="J103" s="106"/>
      <c r="K103" s="106"/>
      <c r="L103" s="106"/>
      <c r="M103" s="106"/>
      <c r="N103" s="240">
        <f>N318</f>
        <v>0</v>
      </c>
      <c r="O103" s="241"/>
      <c r="P103" s="241"/>
      <c r="Q103" s="241"/>
      <c r="R103" s="108"/>
    </row>
    <row r="104" spans="2:21" s="7" customFormat="1" ht="19.899999999999999" customHeight="1" x14ac:dyDescent="0.3">
      <c r="B104" s="105"/>
      <c r="C104" s="106"/>
      <c r="D104" s="107" t="s">
        <v>106</v>
      </c>
      <c r="E104" s="106"/>
      <c r="F104" s="106"/>
      <c r="G104" s="106"/>
      <c r="H104" s="106"/>
      <c r="I104" s="106"/>
      <c r="J104" s="106"/>
      <c r="K104" s="106"/>
      <c r="L104" s="106"/>
      <c r="M104" s="106"/>
      <c r="N104" s="240">
        <f>N321</f>
        <v>0</v>
      </c>
      <c r="O104" s="241"/>
      <c r="P104" s="241"/>
      <c r="Q104" s="241"/>
      <c r="R104" s="108"/>
    </row>
    <row r="105" spans="2:21" s="7" customFormat="1" ht="19.899999999999999" customHeight="1" x14ac:dyDescent="0.3">
      <c r="B105" s="105"/>
      <c r="C105" s="106"/>
      <c r="D105" s="107" t="s">
        <v>107</v>
      </c>
      <c r="E105" s="106"/>
      <c r="F105" s="106"/>
      <c r="G105" s="106"/>
      <c r="H105" s="106"/>
      <c r="I105" s="106"/>
      <c r="J105" s="106"/>
      <c r="K105" s="106"/>
      <c r="L105" s="106"/>
      <c r="M105" s="106"/>
      <c r="N105" s="240">
        <f>N327</f>
        <v>0</v>
      </c>
      <c r="O105" s="241"/>
      <c r="P105" s="241"/>
      <c r="Q105" s="241"/>
      <c r="R105" s="108"/>
    </row>
    <row r="106" spans="2:21" s="1" customFormat="1" ht="21.75" customHeight="1" x14ac:dyDescent="0.3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21" s="1" customFormat="1" ht="29.25" customHeight="1" x14ac:dyDescent="0.3">
      <c r="B107" s="30"/>
      <c r="C107" s="100" t="s">
        <v>108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242">
        <v>0</v>
      </c>
      <c r="O107" s="214"/>
      <c r="P107" s="214"/>
      <c r="Q107" s="214"/>
      <c r="R107" s="32"/>
      <c r="T107" s="109"/>
      <c r="U107" s="110" t="s">
        <v>35</v>
      </c>
    </row>
    <row r="108" spans="2:21" s="1" customFormat="1" ht="18" customHeight="1" x14ac:dyDescent="0.3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pans="2:21" s="1" customFormat="1" ht="29.25" customHeight="1" x14ac:dyDescent="0.3">
      <c r="B109" s="30"/>
      <c r="C109" s="92" t="s">
        <v>80</v>
      </c>
      <c r="D109" s="93"/>
      <c r="E109" s="93"/>
      <c r="F109" s="93"/>
      <c r="G109" s="93"/>
      <c r="H109" s="93"/>
      <c r="I109" s="93"/>
      <c r="J109" s="93"/>
      <c r="K109" s="93"/>
      <c r="L109" s="227">
        <f>ROUND(SUM(N87+N107),2)</f>
        <v>0</v>
      </c>
      <c r="M109" s="237"/>
      <c r="N109" s="237"/>
      <c r="O109" s="237"/>
      <c r="P109" s="237"/>
      <c r="Q109" s="237"/>
      <c r="R109" s="32"/>
    </row>
    <row r="110" spans="2:21" s="1" customFormat="1" ht="6.95" customHeight="1" x14ac:dyDescent="0.3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</row>
    <row r="114" spans="2:65" s="1" customFormat="1" ht="6.95" customHeight="1" x14ac:dyDescent="0.3"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9"/>
    </row>
    <row r="115" spans="2:65" s="1" customFormat="1" ht="36.950000000000003" customHeight="1" x14ac:dyDescent="0.3">
      <c r="B115" s="30"/>
      <c r="C115" s="205" t="s">
        <v>109</v>
      </c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32"/>
    </row>
    <row r="116" spans="2:65" s="1" customFormat="1" ht="6.95" customHeight="1" x14ac:dyDescent="0.3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65" s="1" customFormat="1" ht="36.950000000000003" customHeight="1" x14ac:dyDescent="0.3">
      <c r="B117" s="30"/>
      <c r="C117" s="64" t="s">
        <v>12</v>
      </c>
      <c r="D117" s="31"/>
      <c r="E117" s="31"/>
      <c r="F117" s="215" t="str">
        <f>F6</f>
        <v>Modernizácia Domu smútku</v>
      </c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31"/>
      <c r="R117" s="32"/>
    </row>
    <row r="118" spans="2:65" s="1" customFormat="1" ht="6.95" customHeight="1" x14ac:dyDescent="0.3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65" s="1" customFormat="1" ht="18" customHeight="1" x14ac:dyDescent="0.3">
      <c r="B119" s="30"/>
      <c r="C119" s="27" t="s">
        <v>16</v>
      </c>
      <c r="D119" s="31"/>
      <c r="E119" s="31"/>
      <c r="F119" s="25" t="str">
        <f>F8</f>
        <v xml:space="preserve"> </v>
      </c>
      <c r="G119" s="31"/>
      <c r="H119" s="31"/>
      <c r="I119" s="31"/>
      <c r="J119" s="31"/>
      <c r="K119" s="27" t="s">
        <v>18</v>
      </c>
      <c r="L119" s="31"/>
      <c r="M119" s="232" t="str">
        <f>IF(O8="","",O8)</f>
        <v/>
      </c>
      <c r="N119" s="214"/>
      <c r="O119" s="214"/>
      <c r="P119" s="214"/>
      <c r="Q119" s="31"/>
      <c r="R119" s="32"/>
    </row>
    <row r="120" spans="2:65" s="1" customFormat="1" ht="6.95" customHeight="1" x14ac:dyDescent="0.3"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2"/>
    </row>
    <row r="121" spans="2:65" s="1" customFormat="1" ht="15" x14ac:dyDescent="0.3">
      <c r="B121" s="30"/>
      <c r="C121" s="27" t="s">
        <v>19</v>
      </c>
      <c r="D121" s="31"/>
      <c r="E121" s="31"/>
      <c r="F121" s="25" t="str">
        <f>E11</f>
        <v>Obec Liptovská Sielnica</v>
      </c>
      <c r="G121" s="31"/>
      <c r="H121" s="31"/>
      <c r="I121" s="31"/>
      <c r="J121" s="31"/>
      <c r="K121" s="27" t="s">
        <v>24</v>
      </c>
      <c r="L121" s="31"/>
      <c r="M121" s="207" t="str">
        <f>E17</f>
        <v>VIZUALDK projekt, s.r.o.</v>
      </c>
      <c r="N121" s="214"/>
      <c r="O121" s="214"/>
      <c r="P121" s="214"/>
      <c r="Q121" s="214"/>
      <c r="R121" s="32"/>
    </row>
    <row r="122" spans="2:65" s="1" customFormat="1" ht="14.45" customHeight="1" x14ac:dyDescent="0.3">
      <c r="B122" s="30"/>
      <c r="C122" s="27" t="s">
        <v>23</v>
      </c>
      <c r="D122" s="31"/>
      <c r="E122" s="31"/>
      <c r="F122" s="25" t="str">
        <f>IF(E14="","",E14)</f>
        <v xml:space="preserve"> </v>
      </c>
      <c r="G122" s="31"/>
      <c r="H122" s="31"/>
      <c r="I122" s="31"/>
      <c r="J122" s="31"/>
      <c r="K122" s="27" t="s">
        <v>30</v>
      </c>
      <c r="L122" s="31"/>
      <c r="M122" s="207" t="str">
        <f>E20</f>
        <v xml:space="preserve"> </v>
      </c>
      <c r="N122" s="214"/>
      <c r="O122" s="214"/>
      <c r="P122" s="214"/>
      <c r="Q122" s="214"/>
      <c r="R122" s="32"/>
    </row>
    <row r="123" spans="2:65" s="1" customFormat="1" ht="10.35" customHeight="1" x14ac:dyDescent="0.3"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2"/>
    </row>
    <row r="124" spans="2:65" s="8" customFormat="1" ht="29.25" customHeight="1" x14ac:dyDescent="0.3">
      <c r="B124" s="111"/>
      <c r="C124" s="112" t="s">
        <v>110</v>
      </c>
      <c r="D124" s="113" t="s">
        <v>111</v>
      </c>
      <c r="E124" s="113" t="s">
        <v>53</v>
      </c>
      <c r="F124" s="243" t="s">
        <v>112</v>
      </c>
      <c r="G124" s="244"/>
      <c r="H124" s="244"/>
      <c r="I124" s="244"/>
      <c r="J124" s="113" t="s">
        <v>113</v>
      </c>
      <c r="K124" s="113" t="s">
        <v>114</v>
      </c>
      <c r="L124" s="245" t="s">
        <v>115</v>
      </c>
      <c r="M124" s="244"/>
      <c r="N124" s="243" t="s">
        <v>87</v>
      </c>
      <c r="O124" s="244"/>
      <c r="P124" s="244"/>
      <c r="Q124" s="246"/>
      <c r="R124" s="114"/>
      <c r="T124" s="71" t="s">
        <v>116</v>
      </c>
      <c r="U124" s="72" t="s">
        <v>35</v>
      </c>
      <c r="V124" s="72" t="s">
        <v>117</v>
      </c>
      <c r="W124" s="72" t="s">
        <v>118</v>
      </c>
      <c r="X124" s="72" t="s">
        <v>119</v>
      </c>
      <c r="Y124" s="72" t="s">
        <v>120</v>
      </c>
      <c r="Z124" s="72" t="s">
        <v>121</v>
      </c>
      <c r="AA124" s="73" t="s">
        <v>122</v>
      </c>
    </row>
    <row r="125" spans="2:65" s="1" customFormat="1" ht="29.25" customHeight="1" x14ac:dyDescent="0.35">
      <c r="B125" s="30"/>
      <c r="C125" s="75" t="s">
        <v>83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264">
        <f>BK125</f>
        <v>0</v>
      </c>
      <c r="O125" s="265"/>
      <c r="P125" s="265"/>
      <c r="Q125" s="265"/>
      <c r="R125" s="32"/>
      <c r="T125" s="74"/>
      <c r="U125" s="46"/>
      <c r="V125" s="46"/>
      <c r="W125" s="115">
        <f>W126+W265</f>
        <v>2846.9059065800002</v>
      </c>
      <c r="X125" s="46"/>
      <c r="Y125" s="115">
        <f>Y126+Y265</f>
        <v>169.83108481999997</v>
      </c>
      <c r="Z125" s="46"/>
      <c r="AA125" s="116">
        <f>AA126+AA265</f>
        <v>43.506113999999997</v>
      </c>
      <c r="AT125" s="16" t="s">
        <v>70</v>
      </c>
      <c r="AU125" s="16" t="s">
        <v>89</v>
      </c>
      <c r="BK125" s="117">
        <f>BK126+BK265</f>
        <v>0</v>
      </c>
    </row>
    <row r="126" spans="2:65" s="9" customFormat="1" ht="37.35" customHeight="1" x14ac:dyDescent="0.35">
      <c r="B126" s="118"/>
      <c r="C126" s="119"/>
      <c r="D126" s="120" t="s">
        <v>90</v>
      </c>
      <c r="E126" s="120"/>
      <c r="F126" s="120"/>
      <c r="G126" s="120"/>
      <c r="H126" s="120"/>
      <c r="I126" s="120"/>
      <c r="J126" s="120"/>
      <c r="K126" s="120"/>
      <c r="L126" s="120"/>
      <c r="M126" s="120"/>
      <c r="N126" s="266">
        <f>BK126</f>
        <v>0</v>
      </c>
      <c r="O126" s="267"/>
      <c r="P126" s="267"/>
      <c r="Q126" s="267"/>
      <c r="R126" s="121"/>
      <c r="T126" s="122"/>
      <c r="U126" s="119"/>
      <c r="V126" s="119"/>
      <c r="W126" s="123">
        <f>W127+W158+W182+W197+W219+W236+W239+W263</f>
        <v>1402.15970498</v>
      </c>
      <c r="X126" s="119"/>
      <c r="Y126" s="123">
        <f>Y127+Y158+Y182+Y197+Y219+Y236+Y239+Y263</f>
        <v>159.80789769999998</v>
      </c>
      <c r="Z126" s="119"/>
      <c r="AA126" s="124">
        <f>AA127+AA158+AA182+AA197+AA219+AA236+AA239+AA263</f>
        <v>17.295814</v>
      </c>
      <c r="AR126" s="125" t="s">
        <v>75</v>
      </c>
      <c r="AT126" s="126" t="s">
        <v>70</v>
      </c>
      <c r="AU126" s="126" t="s">
        <v>71</v>
      </c>
      <c r="AY126" s="125" t="s">
        <v>123</v>
      </c>
      <c r="BK126" s="127">
        <f>BK127+BK158+BK182+BK197+BK219+BK236+BK239+BK263</f>
        <v>0</v>
      </c>
    </row>
    <row r="127" spans="2:65" s="9" customFormat="1" ht="19.899999999999999" customHeight="1" x14ac:dyDescent="0.3">
      <c r="B127" s="118"/>
      <c r="C127" s="119"/>
      <c r="D127" s="128" t="s">
        <v>91</v>
      </c>
      <c r="E127" s="128"/>
      <c r="F127" s="128"/>
      <c r="G127" s="128"/>
      <c r="H127" s="128"/>
      <c r="I127" s="128"/>
      <c r="J127" s="128"/>
      <c r="K127" s="128"/>
      <c r="L127" s="128"/>
      <c r="M127" s="128"/>
      <c r="N127" s="268">
        <f>BK127</f>
        <v>0</v>
      </c>
      <c r="O127" s="269"/>
      <c r="P127" s="269"/>
      <c r="Q127" s="269"/>
      <c r="R127" s="121"/>
      <c r="T127" s="122"/>
      <c r="U127" s="119"/>
      <c r="V127" s="119"/>
      <c r="W127" s="123">
        <f>SUM(W128:W157)</f>
        <v>211.03734</v>
      </c>
      <c r="X127" s="119"/>
      <c r="Y127" s="123">
        <f>SUM(Y128:Y157)</f>
        <v>72.903303999999991</v>
      </c>
      <c r="Z127" s="119"/>
      <c r="AA127" s="124">
        <f>SUM(AA128:AA157)</f>
        <v>5.9769000000000005</v>
      </c>
      <c r="AR127" s="125" t="s">
        <v>75</v>
      </c>
      <c r="AT127" s="126" t="s">
        <v>70</v>
      </c>
      <c r="AU127" s="126" t="s">
        <v>75</v>
      </c>
      <c r="AY127" s="125" t="s">
        <v>123</v>
      </c>
      <c r="BK127" s="127">
        <f>SUM(BK128:BK157)</f>
        <v>0</v>
      </c>
    </row>
    <row r="128" spans="2:65" s="1" customFormat="1" ht="31.5" customHeight="1" x14ac:dyDescent="0.3">
      <c r="B128" s="129"/>
      <c r="C128" s="130" t="s">
        <v>75</v>
      </c>
      <c r="D128" s="130" t="s">
        <v>124</v>
      </c>
      <c r="E128" s="131" t="s">
        <v>125</v>
      </c>
      <c r="F128" s="247" t="s">
        <v>126</v>
      </c>
      <c r="G128" s="248"/>
      <c r="H128" s="248"/>
      <c r="I128" s="248"/>
      <c r="J128" s="132" t="s">
        <v>127</v>
      </c>
      <c r="K128" s="133">
        <v>26.564</v>
      </c>
      <c r="L128" s="249"/>
      <c r="M128" s="248"/>
      <c r="N128" s="249">
        <f>ROUND(L128*K128,3)</f>
        <v>0</v>
      </c>
      <c r="O128" s="248"/>
      <c r="P128" s="248"/>
      <c r="Q128" s="248"/>
      <c r="R128" s="134"/>
      <c r="T128" s="135" t="s">
        <v>3</v>
      </c>
      <c r="U128" s="39" t="s">
        <v>38</v>
      </c>
      <c r="V128" s="136">
        <v>1.169</v>
      </c>
      <c r="W128" s="136">
        <f>V128*K128</f>
        <v>31.053316000000002</v>
      </c>
      <c r="X128" s="136">
        <v>0</v>
      </c>
      <c r="Y128" s="136">
        <f>X128*K128</f>
        <v>0</v>
      </c>
      <c r="Z128" s="136">
        <v>0.22500000000000001</v>
      </c>
      <c r="AA128" s="137">
        <f>Z128*K128</f>
        <v>5.9769000000000005</v>
      </c>
      <c r="AR128" s="16" t="s">
        <v>128</v>
      </c>
      <c r="AT128" s="16" t="s">
        <v>124</v>
      </c>
      <c r="AU128" s="16" t="s">
        <v>129</v>
      </c>
      <c r="AY128" s="16" t="s">
        <v>123</v>
      </c>
      <c r="BE128" s="138">
        <f>IF(U128="základná",N128,0)</f>
        <v>0</v>
      </c>
      <c r="BF128" s="138">
        <f>IF(U128="znížená",N128,0)</f>
        <v>0</v>
      </c>
      <c r="BG128" s="138">
        <f>IF(U128="zákl. prenesená",N128,0)</f>
        <v>0</v>
      </c>
      <c r="BH128" s="138">
        <f>IF(U128="zníž. prenesená",N128,0)</f>
        <v>0</v>
      </c>
      <c r="BI128" s="138">
        <f>IF(U128="nulová",N128,0)</f>
        <v>0</v>
      </c>
      <c r="BJ128" s="16" t="s">
        <v>129</v>
      </c>
      <c r="BK128" s="139">
        <f>ROUND(L128*K128,3)</f>
        <v>0</v>
      </c>
      <c r="BL128" s="16" t="s">
        <v>128</v>
      </c>
      <c r="BM128" s="16" t="s">
        <v>130</v>
      </c>
    </row>
    <row r="129" spans="2:65" s="10" customFormat="1" ht="22.5" customHeight="1" x14ac:dyDescent="0.3">
      <c r="B129" s="140"/>
      <c r="C129" s="141"/>
      <c r="D129" s="141"/>
      <c r="E129" s="142" t="s">
        <v>3</v>
      </c>
      <c r="F129" s="250" t="s">
        <v>131</v>
      </c>
      <c r="G129" s="251"/>
      <c r="H129" s="251"/>
      <c r="I129" s="251"/>
      <c r="J129" s="141"/>
      <c r="K129" s="143" t="s">
        <v>3</v>
      </c>
      <c r="L129" s="141"/>
      <c r="M129" s="141"/>
      <c r="N129" s="141"/>
      <c r="O129" s="141"/>
      <c r="P129" s="141"/>
      <c r="Q129" s="141"/>
      <c r="R129" s="144"/>
      <c r="T129" s="145"/>
      <c r="U129" s="141"/>
      <c r="V129" s="141"/>
      <c r="W129" s="141"/>
      <c r="X129" s="141"/>
      <c r="Y129" s="141"/>
      <c r="Z129" s="141"/>
      <c r="AA129" s="146"/>
      <c r="AT129" s="147" t="s">
        <v>132</v>
      </c>
      <c r="AU129" s="147" t="s">
        <v>129</v>
      </c>
      <c r="AV129" s="10" t="s">
        <v>75</v>
      </c>
      <c r="AW129" s="10" t="s">
        <v>28</v>
      </c>
      <c r="AX129" s="10" t="s">
        <v>71</v>
      </c>
      <c r="AY129" s="147" t="s">
        <v>123</v>
      </c>
    </row>
    <row r="130" spans="2:65" s="11" customFormat="1" ht="31.5" customHeight="1" x14ac:dyDescent="0.3">
      <c r="B130" s="148"/>
      <c r="C130" s="149"/>
      <c r="D130" s="149"/>
      <c r="E130" s="150" t="s">
        <v>3</v>
      </c>
      <c r="F130" s="252" t="s">
        <v>133</v>
      </c>
      <c r="G130" s="253"/>
      <c r="H130" s="253"/>
      <c r="I130" s="253"/>
      <c r="J130" s="149"/>
      <c r="K130" s="151">
        <v>26.564</v>
      </c>
      <c r="L130" s="149"/>
      <c r="M130" s="149"/>
      <c r="N130" s="149"/>
      <c r="O130" s="149"/>
      <c r="P130" s="149"/>
      <c r="Q130" s="149"/>
      <c r="R130" s="152"/>
      <c r="T130" s="153"/>
      <c r="U130" s="149"/>
      <c r="V130" s="149"/>
      <c r="W130" s="149"/>
      <c r="X130" s="149"/>
      <c r="Y130" s="149"/>
      <c r="Z130" s="149"/>
      <c r="AA130" s="154"/>
      <c r="AT130" s="155" t="s">
        <v>132</v>
      </c>
      <c r="AU130" s="155" t="s">
        <v>129</v>
      </c>
      <c r="AV130" s="11" t="s">
        <v>129</v>
      </c>
      <c r="AW130" s="11" t="s">
        <v>28</v>
      </c>
      <c r="AX130" s="11" t="s">
        <v>71</v>
      </c>
      <c r="AY130" s="155" t="s">
        <v>123</v>
      </c>
    </row>
    <row r="131" spans="2:65" s="12" customFormat="1" ht="22.5" customHeight="1" x14ac:dyDescent="0.3">
      <c r="B131" s="156"/>
      <c r="C131" s="157"/>
      <c r="D131" s="157"/>
      <c r="E131" s="158" t="s">
        <v>3</v>
      </c>
      <c r="F131" s="254" t="s">
        <v>134</v>
      </c>
      <c r="G131" s="255"/>
      <c r="H131" s="255"/>
      <c r="I131" s="255"/>
      <c r="J131" s="157"/>
      <c r="K131" s="159">
        <v>26.564</v>
      </c>
      <c r="L131" s="157"/>
      <c r="M131" s="157"/>
      <c r="N131" s="157"/>
      <c r="O131" s="157"/>
      <c r="P131" s="157"/>
      <c r="Q131" s="157"/>
      <c r="R131" s="160"/>
      <c r="T131" s="161"/>
      <c r="U131" s="157"/>
      <c r="V131" s="157"/>
      <c r="W131" s="157"/>
      <c r="X131" s="157"/>
      <c r="Y131" s="157"/>
      <c r="Z131" s="157"/>
      <c r="AA131" s="162"/>
      <c r="AT131" s="163" t="s">
        <v>132</v>
      </c>
      <c r="AU131" s="163" t="s">
        <v>129</v>
      </c>
      <c r="AV131" s="12" t="s">
        <v>128</v>
      </c>
      <c r="AW131" s="12" t="s">
        <v>28</v>
      </c>
      <c r="AX131" s="12" t="s">
        <v>75</v>
      </c>
      <c r="AY131" s="163" t="s">
        <v>123</v>
      </c>
    </row>
    <row r="132" spans="2:65" s="1" customFormat="1" ht="22.5" customHeight="1" x14ac:dyDescent="0.3">
      <c r="B132" s="129"/>
      <c r="C132" s="130" t="s">
        <v>129</v>
      </c>
      <c r="D132" s="130" t="s">
        <v>124</v>
      </c>
      <c r="E132" s="131" t="s">
        <v>135</v>
      </c>
      <c r="F132" s="247" t="s">
        <v>136</v>
      </c>
      <c r="G132" s="248"/>
      <c r="H132" s="248"/>
      <c r="I132" s="248"/>
      <c r="J132" s="132" t="s">
        <v>137</v>
      </c>
      <c r="K132" s="133">
        <v>12</v>
      </c>
      <c r="L132" s="249"/>
      <c r="M132" s="248"/>
      <c r="N132" s="249">
        <f>ROUND(L132*K132,3)</f>
        <v>0</v>
      </c>
      <c r="O132" s="248"/>
      <c r="P132" s="248"/>
      <c r="Q132" s="248"/>
      <c r="R132" s="134"/>
      <c r="T132" s="135" t="s">
        <v>3</v>
      </c>
      <c r="U132" s="39" t="s">
        <v>38</v>
      </c>
      <c r="V132" s="136">
        <v>0.83799999999999997</v>
      </c>
      <c r="W132" s="136">
        <f>V132*K132</f>
        <v>10.055999999999999</v>
      </c>
      <c r="X132" s="136">
        <v>0</v>
      </c>
      <c r="Y132" s="136">
        <f>X132*K132</f>
        <v>0</v>
      </c>
      <c r="Z132" s="136">
        <v>0</v>
      </c>
      <c r="AA132" s="137">
        <f>Z132*K132</f>
        <v>0</v>
      </c>
      <c r="AR132" s="16" t="s">
        <v>128</v>
      </c>
      <c r="AT132" s="16" t="s">
        <v>124</v>
      </c>
      <c r="AU132" s="16" t="s">
        <v>129</v>
      </c>
      <c r="AY132" s="16" t="s">
        <v>123</v>
      </c>
      <c r="BE132" s="138">
        <f>IF(U132="základná",N132,0)</f>
        <v>0</v>
      </c>
      <c r="BF132" s="138">
        <f>IF(U132="znížená",N132,0)</f>
        <v>0</v>
      </c>
      <c r="BG132" s="138">
        <f>IF(U132="zákl. prenesená",N132,0)</f>
        <v>0</v>
      </c>
      <c r="BH132" s="138">
        <f>IF(U132="zníž. prenesená",N132,0)</f>
        <v>0</v>
      </c>
      <c r="BI132" s="138">
        <f>IF(U132="nulová",N132,0)</f>
        <v>0</v>
      </c>
      <c r="BJ132" s="16" t="s">
        <v>129</v>
      </c>
      <c r="BK132" s="139">
        <f>ROUND(L132*K132,3)</f>
        <v>0</v>
      </c>
      <c r="BL132" s="16" t="s">
        <v>128</v>
      </c>
      <c r="BM132" s="16" t="s">
        <v>138</v>
      </c>
    </row>
    <row r="133" spans="2:65" s="10" customFormat="1" ht="22.5" customHeight="1" x14ac:dyDescent="0.3">
      <c r="B133" s="140"/>
      <c r="C133" s="141"/>
      <c r="D133" s="141"/>
      <c r="E133" s="142" t="s">
        <v>3</v>
      </c>
      <c r="F133" s="250" t="s">
        <v>139</v>
      </c>
      <c r="G133" s="251"/>
      <c r="H133" s="251"/>
      <c r="I133" s="251"/>
      <c r="J133" s="141"/>
      <c r="K133" s="143" t="s">
        <v>3</v>
      </c>
      <c r="L133" s="141"/>
      <c r="M133" s="141"/>
      <c r="N133" s="141"/>
      <c r="O133" s="141"/>
      <c r="P133" s="141"/>
      <c r="Q133" s="141"/>
      <c r="R133" s="144"/>
      <c r="T133" s="145"/>
      <c r="U133" s="141"/>
      <c r="V133" s="141"/>
      <c r="W133" s="141"/>
      <c r="X133" s="141"/>
      <c r="Y133" s="141"/>
      <c r="Z133" s="141"/>
      <c r="AA133" s="146"/>
      <c r="AT133" s="147" t="s">
        <v>132</v>
      </c>
      <c r="AU133" s="147" t="s">
        <v>129</v>
      </c>
      <c r="AV133" s="10" t="s">
        <v>75</v>
      </c>
      <c r="AW133" s="10" t="s">
        <v>28</v>
      </c>
      <c r="AX133" s="10" t="s">
        <v>71</v>
      </c>
      <c r="AY133" s="147" t="s">
        <v>123</v>
      </c>
    </row>
    <row r="134" spans="2:65" s="11" customFormat="1" ht="22.5" customHeight="1" x14ac:dyDescent="0.3">
      <c r="B134" s="148"/>
      <c r="C134" s="149"/>
      <c r="D134" s="149"/>
      <c r="E134" s="150" t="s">
        <v>3</v>
      </c>
      <c r="F134" s="252" t="s">
        <v>140</v>
      </c>
      <c r="G134" s="253"/>
      <c r="H134" s="253"/>
      <c r="I134" s="253"/>
      <c r="J134" s="149"/>
      <c r="K134" s="151">
        <v>12</v>
      </c>
      <c r="L134" s="149"/>
      <c r="M134" s="149"/>
      <c r="N134" s="149"/>
      <c r="O134" s="149"/>
      <c r="P134" s="149"/>
      <c r="Q134" s="149"/>
      <c r="R134" s="152"/>
      <c r="T134" s="153"/>
      <c r="U134" s="149"/>
      <c r="V134" s="149"/>
      <c r="W134" s="149"/>
      <c r="X134" s="149"/>
      <c r="Y134" s="149"/>
      <c r="Z134" s="149"/>
      <c r="AA134" s="154"/>
      <c r="AT134" s="155" t="s">
        <v>132</v>
      </c>
      <c r="AU134" s="155" t="s">
        <v>129</v>
      </c>
      <c r="AV134" s="11" t="s">
        <v>129</v>
      </c>
      <c r="AW134" s="11" t="s">
        <v>28</v>
      </c>
      <c r="AX134" s="11" t="s">
        <v>71</v>
      </c>
      <c r="AY134" s="155" t="s">
        <v>123</v>
      </c>
    </row>
    <row r="135" spans="2:65" s="12" customFormat="1" ht="22.5" customHeight="1" x14ac:dyDescent="0.3">
      <c r="B135" s="156"/>
      <c r="C135" s="157"/>
      <c r="D135" s="157"/>
      <c r="E135" s="158" t="s">
        <v>3</v>
      </c>
      <c r="F135" s="254" t="s">
        <v>134</v>
      </c>
      <c r="G135" s="255"/>
      <c r="H135" s="255"/>
      <c r="I135" s="255"/>
      <c r="J135" s="157"/>
      <c r="K135" s="159">
        <v>12</v>
      </c>
      <c r="L135" s="157"/>
      <c r="M135" s="157"/>
      <c r="N135" s="157"/>
      <c r="O135" s="157"/>
      <c r="P135" s="157"/>
      <c r="Q135" s="157"/>
      <c r="R135" s="160"/>
      <c r="T135" s="161"/>
      <c r="U135" s="157"/>
      <c r="V135" s="157"/>
      <c r="W135" s="157"/>
      <c r="X135" s="157"/>
      <c r="Y135" s="157"/>
      <c r="Z135" s="157"/>
      <c r="AA135" s="162"/>
      <c r="AT135" s="163" t="s">
        <v>132</v>
      </c>
      <c r="AU135" s="163" t="s">
        <v>129</v>
      </c>
      <c r="AV135" s="12" t="s">
        <v>128</v>
      </c>
      <c r="AW135" s="12" t="s">
        <v>28</v>
      </c>
      <c r="AX135" s="12" t="s">
        <v>75</v>
      </c>
      <c r="AY135" s="163" t="s">
        <v>123</v>
      </c>
    </row>
    <row r="136" spans="2:65" s="1" customFormat="1" ht="31.5" customHeight="1" x14ac:dyDescent="0.3">
      <c r="B136" s="129"/>
      <c r="C136" s="130" t="s">
        <v>141</v>
      </c>
      <c r="D136" s="130" t="s">
        <v>124</v>
      </c>
      <c r="E136" s="131" t="s">
        <v>142</v>
      </c>
      <c r="F136" s="247" t="s">
        <v>143</v>
      </c>
      <c r="G136" s="248"/>
      <c r="H136" s="248"/>
      <c r="I136" s="248"/>
      <c r="J136" s="132" t="s">
        <v>137</v>
      </c>
      <c r="K136" s="133">
        <v>12</v>
      </c>
      <c r="L136" s="249"/>
      <c r="M136" s="248"/>
      <c r="N136" s="249">
        <f>ROUND(L136*K136,3)</f>
        <v>0</v>
      </c>
      <c r="O136" s="248"/>
      <c r="P136" s="248"/>
      <c r="Q136" s="248"/>
      <c r="R136" s="134"/>
      <c r="T136" s="135" t="s">
        <v>3</v>
      </c>
      <c r="U136" s="39" t="s">
        <v>38</v>
      </c>
      <c r="V136" s="136">
        <v>4.2000000000000003E-2</v>
      </c>
      <c r="W136" s="136">
        <f>V136*K136</f>
        <v>0.504</v>
      </c>
      <c r="X136" s="136">
        <v>0</v>
      </c>
      <c r="Y136" s="136">
        <f>X136*K136</f>
        <v>0</v>
      </c>
      <c r="Z136" s="136">
        <v>0</v>
      </c>
      <c r="AA136" s="137">
        <f>Z136*K136</f>
        <v>0</v>
      </c>
      <c r="AR136" s="16" t="s">
        <v>128</v>
      </c>
      <c r="AT136" s="16" t="s">
        <v>124</v>
      </c>
      <c r="AU136" s="16" t="s">
        <v>129</v>
      </c>
      <c r="AY136" s="16" t="s">
        <v>123</v>
      </c>
      <c r="BE136" s="138">
        <f>IF(U136="základná",N136,0)</f>
        <v>0</v>
      </c>
      <c r="BF136" s="138">
        <f>IF(U136="znížená",N136,0)</f>
        <v>0</v>
      </c>
      <c r="BG136" s="138">
        <f>IF(U136="zákl. prenesená",N136,0)</f>
        <v>0</v>
      </c>
      <c r="BH136" s="138">
        <f>IF(U136="zníž. prenesená",N136,0)</f>
        <v>0</v>
      </c>
      <c r="BI136" s="138">
        <f>IF(U136="nulová",N136,0)</f>
        <v>0</v>
      </c>
      <c r="BJ136" s="16" t="s">
        <v>129</v>
      </c>
      <c r="BK136" s="139">
        <f>ROUND(L136*K136,3)</f>
        <v>0</v>
      </c>
      <c r="BL136" s="16" t="s">
        <v>128</v>
      </c>
      <c r="BM136" s="16" t="s">
        <v>144</v>
      </c>
    </row>
    <row r="137" spans="2:65" s="1" customFormat="1" ht="22.5" customHeight="1" x14ac:dyDescent="0.3">
      <c r="B137" s="129"/>
      <c r="C137" s="130" t="s">
        <v>128</v>
      </c>
      <c r="D137" s="130" t="s">
        <v>124</v>
      </c>
      <c r="E137" s="131" t="s">
        <v>145</v>
      </c>
      <c r="F137" s="247" t="s">
        <v>146</v>
      </c>
      <c r="G137" s="248"/>
      <c r="H137" s="248"/>
      <c r="I137" s="248"/>
      <c r="J137" s="132" t="s">
        <v>137</v>
      </c>
      <c r="K137" s="133">
        <v>31.734000000000002</v>
      </c>
      <c r="L137" s="249"/>
      <c r="M137" s="248"/>
      <c r="N137" s="249">
        <f>ROUND(L137*K137,3)</f>
        <v>0</v>
      </c>
      <c r="O137" s="248"/>
      <c r="P137" s="248"/>
      <c r="Q137" s="248"/>
      <c r="R137" s="134"/>
      <c r="T137" s="135" t="s">
        <v>3</v>
      </c>
      <c r="U137" s="39" t="s">
        <v>38</v>
      </c>
      <c r="V137" s="136">
        <v>2.5139999999999998</v>
      </c>
      <c r="W137" s="136">
        <f>V137*K137</f>
        <v>79.779275999999996</v>
      </c>
      <c r="X137" s="136">
        <v>0</v>
      </c>
      <c r="Y137" s="136">
        <f>X137*K137</f>
        <v>0</v>
      </c>
      <c r="Z137" s="136">
        <v>0</v>
      </c>
      <c r="AA137" s="137">
        <f>Z137*K137</f>
        <v>0</v>
      </c>
      <c r="AR137" s="16" t="s">
        <v>128</v>
      </c>
      <c r="AT137" s="16" t="s">
        <v>124</v>
      </c>
      <c r="AU137" s="16" t="s">
        <v>129</v>
      </c>
      <c r="AY137" s="16" t="s">
        <v>123</v>
      </c>
      <c r="BE137" s="138">
        <f>IF(U137="základná",N137,0)</f>
        <v>0</v>
      </c>
      <c r="BF137" s="138">
        <f>IF(U137="znížená",N137,0)</f>
        <v>0</v>
      </c>
      <c r="BG137" s="138">
        <f>IF(U137="zákl. prenesená",N137,0)</f>
        <v>0</v>
      </c>
      <c r="BH137" s="138">
        <f>IF(U137="zníž. prenesená",N137,0)</f>
        <v>0</v>
      </c>
      <c r="BI137" s="138">
        <f>IF(U137="nulová",N137,0)</f>
        <v>0</v>
      </c>
      <c r="BJ137" s="16" t="s">
        <v>129</v>
      </c>
      <c r="BK137" s="139">
        <f>ROUND(L137*K137,3)</f>
        <v>0</v>
      </c>
      <c r="BL137" s="16" t="s">
        <v>128</v>
      </c>
      <c r="BM137" s="16" t="s">
        <v>147</v>
      </c>
    </row>
    <row r="138" spans="2:65" s="10" customFormat="1" ht="22.5" customHeight="1" x14ac:dyDescent="0.3">
      <c r="B138" s="140"/>
      <c r="C138" s="141"/>
      <c r="D138" s="141"/>
      <c r="E138" s="142" t="s">
        <v>3</v>
      </c>
      <c r="F138" s="250" t="s">
        <v>148</v>
      </c>
      <c r="G138" s="251"/>
      <c r="H138" s="251"/>
      <c r="I138" s="251"/>
      <c r="J138" s="141"/>
      <c r="K138" s="143" t="s">
        <v>3</v>
      </c>
      <c r="L138" s="141"/>
      <c r="M138" s="141"/>
      <c r="N138" s="141"/>
      <c r="O138" s="141"/>
      <c r="P138" s="141"/>
      <c r="Q138" s="141"/>
      <c r="R138" s="144"/>
      <c r="T138" s="145"/>
      <c r="U138" s="141"/>
      <c r="V138" s="141"/>
      <c r="W138" s="141"/>
      <c r="X138" s="141"/>
      <c r="Y138" s="141"/>
      <c r="Z138" s="141"/>
      <c r="AA138" s="146"/>
      <c r="AT138" s="147" t="s">
        <v>132</v>
      </c>
      <c r="AU138" s="147" t="s">
        <v>129</v>
      </c>
      <c r="AV138" s="10" t="s">
        <v>75</v>
      </c>
      <c r="AW138" s="10" t="s">
        <v>28</v>
      </c>
      <c r="AX138" s="10" t="s">
        <v>71</v>
      </c>
      <c r="AY138" s="147" t="s">
        <v>123</v>
      </c>
    </row>
    <row r="139" spans="2:65" s="11" customFormat="1" ht="31.5" customHeight="1" x14ac:dyDescent="0.3">
      <c r="B139" s="148"/>
      <c r="C139" s="149"/>
      <c r="D139" s="149"/>
      <c r="E139" s="150" t="s">
        <v>3</v>
      </c>
      <c r="F139" s="252" t="s">
        <v>149</v>
      </c>
      <c r="G139" s="253"/>
      <c r="H139" s="253"/>
      <c r="I139" s="253"/>
      <c r="J139" s="149"/>
      <c r="K139" s="151">
        <v>26.564</v>
      </c>
      <c r="L139" s="149"/>
      <c r="M139" s="149"/>
      <c r="N139" s="149"/>
      <c r="O139" s="149"/>
      <c r="P139" s="149"/>
      <c r="Q139" s="149"/>
      <c r="R139" s="152"/>
      <c r="T139" s="153"/>
      <c r="U139" s="149"/>
      <c r="V139" s="149"/>
      <c r="W139" s="149"/>
      <c r="X139" s="149"/>
      <c r="Y139" s="149"/>
      <c r="Z139" s="149"/>
      <c r="AA139" s="154"/>
      <c r="AT139" s="155" t="s">
        <v>132</v>
      </c>
      <c r="AU139" s="155" t="s">
        <v>129</v>
      </c>
      <c r="AV139" s="11" t="s">
        <v>129</v>
      </c>
      <c r="AW139" s="11" t="s">
        <v>28</v>
      </c>
      <c r="AX139" s="11" t="s">
        <v>71</v>
      </c>
      <c r="AY139" s="155" t="s">
        <v>123</v>
      </c>
    </row>
    <row r="140" spans="2:65" s="10" customFormat="1" ht="22.5" customHeight="1" x14ac:dyDescent="0.3">
      <c r="B140" s="140"/>
      <c r="C140" s="141"/>
      <c r="D140" s="141"/>
      <c r="E140" s="142" t="s">
        <v>3</v>
      </c>
      <c r="F140" s="256" t="s">
        <v>150</v>
      </c>
      <c r="G140" s="251"/>
      <c r="H140" s="251"/>
      <c r="I140" s="251"/>
      <c r="J140" s="141"/>
      <c r="K140" s="143" t="s">
        <v>3</v>
      </c>
      <c r="L140" s="141"/>
      <c r="M140" s="141"/>
      <c r="N140" s="141"/>
      <c r="O140" s="141"/>
      <c r="P140" s="141"/>
      <c r="Q140" s="141"/>
      <c r="R140" s="144"/>
      <c r="T140" s="145"/>
      <c r="U140" s="141"/>
      <c r="V140" s="141"/>
      <c r="W140" s="141"/>
      <c r="X140" s="141"/>
      <c r="Y140" s="141"/>
      <c r="Z140" s="141"/>
      <c r="AA140" s="146"/>
      <c r="AT140" s="147" t="s">
        <v>132</v>
      </c>
      <c r="AU140" s="147" t="s">
        <v>129</v>
      </c>
      <c r="AV140" s="10" t="s">
        <v>75</v>
      </c>
      <c r="AW140" s="10" t="s">
        <v>28</v>
      </c>
      <c r="AX140" s="10" t="s">
        <v>71</v>
      </c>
      <c r="AY140" s="147" t="s">
        <v>123</v>
      </c>
    </row>
    <row r="141" spans="2:65" s="11" customFormat="1" ht="22.5" customHeight="1" x14ac:dyDescent="0.3">
      <c r="B141" s="148"/>
      <c r="C141" s="149"/>
      <c r="D141" s="149"/>
      <c r="E141" s="150" t="s">
        <v>3</v>
      </c>
      <c r="F141" s="252" t="s">
        <v>151</v>
      </c>
      <c r="G141" s="253"/>
      <c r="H141" s="253"/>
      <c r="I141" s="253"/>
      <c r="J141" s="149"/>
      <c r="K141" s="151">
        <v>5.17</v>
      </c>
      <c r="L141" s="149"/>
      <c r="M141" s="149"/>
      <c r="N141" s="149"/>
      <c r="O141" s="149"/>
      <c r="P141" s="149"/>
      <c r="Q141" s="149"/>
      <c r="R141" s="152"/>
      <c r="T141" s="153"/>
      <c r="U141" s="149"/>
      <c r="V141" s="149"/>
      <c r="W141" s="149"/>
      <c r="X141" s="149"/>
      <c r="Y141" s="149"/>
      <c r="Z141" s="149"/>
      <c r="AA141" s="154"/>
      <c r="AT141" s="155" t="s">
        <v>132</v>
      </c>
      <c r="AU141" s="155" t="s">
        <v>129</v>
      </c>
      <c r="AV141" s="11" t="s">
        <v>129</v>
      </c>
      <c r="AW141" s="11" t="s">
        <v>28</v>
      </c>
      <c r="AX141" s="11" t="s">
        <v>71</v>
      </c>
      <c r="AY141" s="155" t="s">
        <v>123</v>
      </c>
    </row>
    <row r="142" spans="2:65" s="12" customFormat="1" ht="22.5" customHeight="1" x14ac:dyDescent="0.3">
      <c r="B142" s="156"/>
      <c r="C142" s="157"/>
      <c r="D142" s="157"/>
      <c r="E142" s="158" t="s">
        <v>3</v>
      </c>
      <c r="F142" s="254" t="s">
        <v>134</v>
      </c>
      <c r="G142" s="255"/>
      <c r="H142" s="255"/>
      <c r="I142" s="255"/>
      <c r="J142" s="157"/>
      <c r="K142" s="159">
        <v>31.734000000000002</v>
      </c>
      <c r="L142" s="157"/>
      <c r="M142" s="157"/>
      <c r="N142" s="157"/>
      <c r="O142" s="157"/>
      <c r="P142" s="157"/>
      <c r="Q142" s="157"/>
      <c r="R142" s="160"/>
      <c r="T142" s="161"/>
      <c r="U142" s="157"/>
      <c r="V142" s="157"/>
      <c r="W142" s="157"/>
      <c r="X142" s="157"/>
      <c r="Y142" s="157"/>
      <c r="Z142" s="157"/>
      <c r="AA142" s="162"/>
      <c r="AT142" s="163" t="s">
        <v>132</v>
      </c>
      <c r="AU142" s="163" t="s">
        <v>129</v>
      </c>
      <c r="AV142" s="12" t="s">
        <v>128</v>
      </c>
      <c r="AW142" s="12" t="s">
        <v>28</v>
      </c>
      <c r="AX142" s="12" t="s">
        <v>75</v>
      </c>
      <c r="AY142" s="163" t="s">
        <v>123</v>
      </c>
    </row>
    <row r="143" spans="2:65" s="1" customFormat="1" ht="44.25" customHeight="1" x14ac:dyDescent="0.3">
      <c r="B143" s="129"/>
      <c r="C143" s="130" t="s">
        <v>152</v>
      </c>
      <c r="D143" s="130" t="s">
        <v>124</v>
      </c>
      <c r="E143" s="131" t="s">
        <v>153</v>
      </c>
      <c r="F143" s="247" t="s">
        <v>154</v>
      </c>
      <c r="G143" s="248"/>
      <c r="H143" s="248"/>
      <c r="I143" s="248"/>
      <c r="J143" s="132" t="s">
        <v>137</v>
      </c>
      <c r="K143" s="133">
        <v>26.564</v>
      </c>
      <c r="L143" s="249"/>
      <c r="M143" s="248"/>
      <c r="N143" s="249">
        <f>ROUND(L143*K143,3)</f>
        <v>0</v>
      </c>
      <c r="O143" s="248"/>
      <c r="P143" s="248"/>
      <c r="Q143" s="248"/>
      <c r="R143" s="134"/>
      <c r="T143" s="135" t="s">
        <v>3</v>
      </c>
      <c r="U143" s="39" t="s">
        <v>38</v>
      </c>
      <c r="V143" s="136">
        <v>0.61299999999999999</v>
      </c>
      <c r="W143" s="136">
        <f>V143*K143</f>
        <v>16.283732000000001</v>
      </c>
      <c r="X143" s="136">
        <v>0</v>
      </c>
      <c r="Y143" s="136">
        <f>X143*K143</f>
        <v>0</v>
      </c>
      <c r="Z143" s="136">
        <v>0</v>
      </c>
      <c r="AA143" s="137">
        <f>Z143*K143</f>
        <v>0</v>
      </c>
      <c r="AR143" s="16" t="s">
        <v>128</v>
      </c>
      <c r="AT143" s="16" t="s">
        <v>124</v>
      </c>
      <c r="AU143" s="16" t="s">
        <v>129</v>
      </c>
      <c r="AY143" s="16" t="s">
        <v>123</v>
      </c>
      <c r="BE143" s="138">
        <f>IF(U143="základná",N143,0)</f>
        <v>0</v>
      </c>
      <c r="BF143" s="138">
        <f>IF(U143="znížená",N143,0)</f>
        <v>0</v>
      </c>
      <c r="BG143" s="138">
        <f>IF(U143="zákl. prenesená",N143,0)</f>
        <v>0</v>
      </c>
      <c r="BH143" s="138">
        <f>IF(U143="zníž. prenesená",N143,0)</f>
        <v>0</v>
      </c>
      <c r="BI143" s="138">
        <f>IF(U143="nulová",N143,0)</f>
        <v>0</v>
      </c>
      <c r="BJ143" s="16" t="s">
        <v>129</v>
      </c>
      <c r="BK143" s="139">
        <f>ROUND(L143*K143,3)</f>
        <v>0</v>
      </c>
      <c r="BL143" s="16" t="s">
        <v>128</v>
      </c>
      <c r="BM143" s="16" t="s">
        <v>155</v>
      </c>
    </row>
    <row r="144" spans="2:65" s="1" customFormat="1" ht="31.5" customHeight="1" x14ac:dyDescent="0.3">
      <c r="B144" s="129"/>
      <c r="C144" s="130" t="s">
        <v>156</v>
      </c>
      <c r="D144" s="130" t="s">
        <v>124</v>
      </c>
      <c r="E144" s="131" t="s">
        <v>157</v>
      </c>
      <c r="F144" s="247" t="s">
        <v>158</v>
      </c>
      <c r="G144" s="248"/>
      <c r="H144" s="248"/>
      <c r="I144" s="248"/>
      <c r="J144" s="132" t="s">
        <v>137</v>
      </c>
      <c r="K144" s="133">
        <v>38.564</v>
      </c>
      <c r="L144" s="249"/>
      <c r="M144" s="248"/>
      <c r="N144" s="249">
        <f>ROUND(L144*K144,3)</f>
        <v>0</v>
      </c>
      <c r="O144" s="248"/>
      <c r="P144" s="248"/>
      <c r="Q144" s="248"/>
      <c r="R144" s="134"/>
      <c r="T144" s="135" t="s">
        <v>3</v>
      </c>
      <c r="U144" s="39" t="s">
        <v>38</v>
      </c>
      <c r="V144" s="136">
        <v>0.24199999999999999</v>
      </c>
      <c r="W144" s="136">
        <f>V144*K144</f>
        <v>9.3324879999999997</v>
      </c>
      <c r="X144" s="136">
        <v>0</v>
      </c>
      <c r="Y144" s="136">
        <f>X144*K144</f>
        <v>0</v>
      </c>
      <c r="Z144" s="136">
        <v>0</v>
      </c>
      <c r="AA144" s="137">
        <f>Z144*K144</f>
        <v>0</v>
      </c>
      <c r="AR144" s="16" t="s">
        <v>128</v>
      </c>
      <c r="AT144" s="16" t="s">
        <v>124</v>
      </c>
      <c r="AU144" s="16" t="s">
        <v>129</v>
      </c>
      <c r="AY144" s="16" t="s">
        <v>123</v>
      </c>
      <c r="BE144" s="138">
        <f>IF(U144="základná",N144,0)</f>
        <v>0</v>
      </c>
      <c r="BF144" s="138">
        <f>IF(U144="znížená",N144,0)</f>
        <v>0</v>
      </c>
      <c r="BG144" s="138">
        <f>IF(U144="zákl. prenesená",N144,0)</f>
        <v>0</v>
      </c>
      <c r="BH144" s="138">
        <f>IF(U144="zníž. prenesená",N144,0)</f>
        <v>0</v>
      </c>
      <c r="BI144" s="138">
        <f>IF(U144="nulová",N144,0)</f>
        <v>0</v>
      </c>
      <c r="BJ144" s="16" t="s">
        <v>129</v>
      </c>
      <c r="BK144" s="139">
        <f>ROUND(L144*K144,3)</f>
        <v>0</v>
      </c>
      <c r="BL144" s="16" t="s">
        <v>128</v>
      </c>
      <c r="BM144" s="16" t="s">
        <v>159</v>
      </c>
    </row>
    <row r="145" spans="2:65" s="10" customFormat="1" ht="22.5" customHeight="1" x14ac:dyDescent="0.3">
      <c r="B145" s="140"/>
      <c r="C145" s="141"/>
      <c r="D145" s="141"/>
      <c r="E145" s="142" t="s">
        <v>3</v>
      </c>
      <c r="F145" s="250" t="s">
        <v>139</v>
      </c>
      <c r="G145" s="251"/>
      <c r="H145" s="251"/>
      <c r="I145" s="251"/>
      <c r="J145" s="141"/>
      <c r="K145" s="143" t="s">
        <v>3</v>
      </c>
      <c r="L145" s="141"/>
      <c r="M145" s="141"/>
      <c r="N145" s="141"/>
      <c r="O145" s="141"/>
      <c r="P145" s="141"/>
      <c r="Q145" s="141"/>
      <c r="R145" s="144"/>
      <c r="T145" s="145"/>
      <c r="U145" s="141"/>
      <c r="V145" s="141"/>
      <c r="W145" s="141"/>
      <c r="X145" s="141"/>
      <c r="Y145" s="141"/>
      <c r="Z145" s="141"/>
      <c r="AA145" s="146"/>
      <c r="AT145" s="147" t="s">
        <v>132</v>
      </c>
      <c r="AU145" s="147" t="s">
        <v>129</v>
      </c>
      <c r="AV145" s="10" t="s">
        <v>75</v>
      </c>
      <c r="AW145" s="10" t="s">
        <v>28</v>
      </c>
      <c r="AX145" s="10" t="s">
        <v>71</v>
      </c>
      <c r="AY145" s="147" t="s">
        <v>123</v>
      </c>
    </row>
    <row r="146" spans="2:65" s="11" customFormat="1" ht="22.5" customHeight="1" x14ac:dyDescent="0.3">
      <c r="B146" s="148"/>
      <c r="C146" s="149"/>
      <c r="D146" s="149"/>
      <c r="E146" s="150" t="s">
        <v>3</v>
      </c>
      <c r="F146" s="252" t="s">
        <v>140</v>
      </c>
      <c r="G146" s="253"/>
      <c r="H146" s="253"/>
      <c r="I146" s="253"/>
      <c r="J146" s="149"/>
      <c r="K146" s="151">
        <v>12</v>
      </c>
      <c r="L146" s="149"/>
      <c r="M146" s="149"/>
      <c r="N146" s="149"/>
      <c r="O146" s="149"/>
      <c r="P146" s="149"/>
      <c r="Q146" s="149"/>
      <c r="R146" s="152"/>
      <c r="T146" s="153"/>
      <c r="U146" s="149"/>
      <c r="V146" s="149"/>
      <c r="W146" s="149"/>
      <c r="X146" s="149"/>
      <c r="Y146" s="149"/>
      <c r="Z146" s="149"/>
      <c r="AA146" s="154"/>
      <c r="AT146" s="155" t="s">
        <v>132</v>
      </c>
      <c r="AU146" s="155" t="s">
        <v>129</v>
      </c>
      <c r="AV146" s="11" t="s">
        <v>129</v>
      </c>
      <c r="AW146" s="11" t="s">
        <v>28</v>
      </c>
      <c r="AX146" s="11" t="s">
        <v>71</v>
      </c>
      <c r="AY146" s="155" t="s">
        <v>123</v>
      </c>
    </row>
    <row r="147" spans="2:65" s="10" customFormat="1" ht="22.5" customHeight="1" x14ac:dyDescent="0.3">
      <c r="B147" s="140"/>
      <c r="C147" s="141"/>
      <c r="D147" s="141"/>
      <c r="E147" s="142" t="s">
        <v>3</v>
      </c>
      <c r="F147" s="256" t="s">
        <v>148</v>
      </c>
      <c r="G147" s="251"/>
      <c r="H147" s="251"/>
      <c r="I147" s="251"/>
      <c r="J147" s="141"/>
      <c r="K147" s="143" t="s">
        <v>3</v>
      </c>
      <c r="L147" s="141"/>
      <c r="M147" s="141"/>
      <c r="N147" s="141"/>
      <c r="O147" s="141"/>
      <c r="P147" s="141"/>
      <c r="Q147" s="141"/>
      <c r="R147" s="144"/>
      <c r="T147" s="145"/>
      <c r="U147" s="141"/>
      <c r="V147" s="141"/>
      <c r="W147" s="141"/>
      <c r="X147" s="141"/>
      <c r="Y147" s="141"/>
      <c r="Z147" s="141"/>
      <c r="AA147" s="146"/>
      <c r="AT147" s="147" t="s">
        <v>132</v>
      </c>
      <c r="AU147" s="147" t="s">
        <v>129</v>
      </c>
      <c r="AV147" s="10" t="s">
        <v>75</v>
      </c>
      <c r="AW147" s="10" t="s">
        <v>28</v>
      </c>
      <c r="AX147" s="10" t="s">
        <v>71</v>
      </c>
      <c r="AY147" s="147" t="s">
        <v>123</v>
      </c>
    </row>
    <row r="148" spans="2:65" s="11" customFormat="1" ht="31.5" customHeight="1" x14ac:dyDescent="0.3">
      <c r="B148" s="148"/>
      <c r="C148" s="149"/>
      <c r="D148" s="149"/>
      <c r="E148" s="150" t="s">
        <v>3</v>
      </c>
      <c r="F148" s="252" t="s">
        <v>149</v>
      </c>
      <c r="G148" s="253"/>
      <c r="H148" s="253"/>
      <c r="I148" s="253"/>
      <c r="J148" s="149"/>
      <c r="K148" s="151">
        <v>26.564</v>
      </c>
      <c r="L148" s="149"/>
      <c r="M148" s="149"/>
      <c r="N148" s="149"/>
      <c r="O148" s="149"/>
      <c r="P148" s="149"/>
      <c r="Q148" s="149"/>
      <c r="R148" s="152"/>
      <c r="T148" s="153"/>
      <c r="U148" s="149"/>
      <c r="V148" s="149"/>
      <c r="W148" s="149"/>
      <c r="X148" s="149"/>
      <c r="Y148" s="149"/>
      <c r="Z148" s="149"/>
      <c r="AA148" s="154"/>
      <c r="AT148" s="155" t="s">
        <v>132</v>
      </c>
      <c r="AU148" s="155" t="s">
        <v>129</v>
      </c>
      <c r="AV148" s="11" t="s">
        <v>129</v>
      </c>
      <c r="AW148" s="11" t="s">
        <v>28</v>
      </c>
      <c r="AX148" s="11" t="s">
        <v>71</v>
      </c>
      <c r="AY148" s="155" t="s">
        <v>123</v>
      </c>
    </row>
    <row r="149" spans="2:65" s="12" customFormat="1" ht="22.5" customHeight="1" x14ac:dyDescent="0.3">
      <c r="B149" s="156"/>
      <c r="C149" s="157"/>
      <c r="D149" s="157"/>
      <c r="E149" s="158" t="s">
        <v>3</v>
      </c>
      <c r="F149" s="254" t="s">
        <v>134</v>
      </c>
      <c r="G149" s="255"/>
      <c r="H149" s="255"/>
      <c r="I149" s="255"/>
      <c r="J149" s="157"/>
      <c r="K149" s="159">
        <v>38.564</v>
      </c>
      <c r="L149" s="157"/>
      <c r="M149" s="157"/>
      <c r="N149" s="157"/>
      <c r="O149" s="157"/>
      <c r="P149" s="157"/>
      <c r="Q149" s="157"/>
      <c r="R149" s="160"/>
      <c r="T149" s="161"/>
      <c r="U149" s="157"/>
      <c r="V149" s="157"/>
      <c r="W149" s="157"/>
      <c r="X149" s="157"/>
      <c r="Y149" s="157"/>
      <c r="Z149" s="157"/>
      <c r="AA149" s="162"/>
      <c r="AT149" s="163" t="s">
        <v>132</v>
      </c>
      <c r="AU149" s="163" t="s">
        <v>129</v>
      </c>
      <c r="AV149" s="12" t="s">
        <v>128</v>
      </c>
      <c r="AW149" s="12" t="s">
        <v>28</v>
      </c>
      <c r="AX149" s="12" t="s">
        <v>75</v>
      </c>
      <c r="AY149" s="163" t="s">
        <v>123</v>
      </c>
    </row>
    <row r="150" spans="2:65" s="1" customFormat="1" ht="22.5" customHeight="1" x14ac:dyDescent="0.3">
      <c r="B150" s="129"/>
      <c r="C150" s="164" t="s">
        <v>160</v>
      </c>
      <c r="D150" s="164" t="s">
        <v>161</v>
      </c>
      <c r="E150" s="165" t="s">
        <v>162</v>
      </c>
      <c r="F150" s="257" t="s">
        <v>163</v>
      </c>
      <c r="G150" s="258"/>
      <c r="H150" s="258"/>
      <c r="I150" s="258"/>
      <c r="J150" s="166" t="s">
        <v>164</v>
      </c>
      <c r="K150" s="167">
        <v>72.885999999999996</v>
      </c>
      <c r="L150" s="259"/>
      <c r="M150" s="258"/>
      <c r="N150" s="259">
        <f>ROUND(L150*K150,3)</f>
        <v>0</v>
      </c>
      <c r="O150" s="248"/>
      <c r="P150" s="248"/>
      <c r="Q150" s="248"/>
      <c r="R150" s="134"/>
      <c r="T150" s="135" t="s">
        <v>3</v>
      </c>
      <c r="U150" s="39" t="s">
        <v>38</v>
      </c>
      <c r="V150" s="136">
        <v>0</v>
      </c>
      <c r="W150" s="136">
        <f>V150*K150</f>
        <v>0</v>
      </c>
      <c r="X150" s="136">
        <v>1</v>
      </c>
      <c r="Y150" s="136">
        <f>X150*K150</f>
        <v>72.885999999999996</v>
      </c>
      <c r="Z150" s="136">
        <v>0</v>
      </c>
      <c r="AA150" s="137">
        <f>Z150*K150</f>
        <v>0</v>
      </c>
      <c r="AR150" s="16" t="s">
        <v>165</v>
      </c>
      <c r="AT150" s="16" t="s">
        <v>161</v>
      </c>
      <c r="AU150" s="16" t="s">
        <v>129</v>
      </c>
      <c r="AY150" s="16" t="s">
        <v>123</v>
      </c>
      <c r="BE150" s="138">
        <f>IF(U150="základná",N150,0)</f>
        <v>0</v>
      </c>
      <c r="BF150" s="138">
        <f>IF(U150="znížená",N150,0)</f>
        <v>0</v>
      </c>
      <c r="BG150" s="138">
        <f>IF(U150="zákl. prenesená",N150,0)</f>
        <v>0</v>
      </c>
      <c r="BH150" s="138">
        <f>IF(U150="zníž. prenesená",N150,0)</f>
        <v>0</v>
      </c>
      <c r="BI150" s="138">
        <f>IF(U150="nulová",N150,0)</f>
        <v>0</v>
      </c>
      <c r="BJ150" s="16" t="s">
        <v>129</v>
      </c>
      <c r="BK150" s="139">
        <f>ROUND(L150*K150,3)</f>
        <v>0</v>
      </c>
      <c r="BL150" s="16" t="s">
        <v>128</v>
      </c>
      <c r="BM150" s="16" t="s">
        <v>166</v>
      </c>
    </row>
    <row r="151" spans="2:65" s="1" customFormat="1" ht="31.5" customHeight="1" x14ac:dyDescent="0.3">
      <c r="B151" s="129"/>
      <c r="C151" s="130" t="s">
        <v>165</v>
      </c>
      <c r="D151" s="130" t="s">
        <v>124</v>
      </c>
      <c r="E151" s="131" t="s">
        <v>167</v>
      </c>
      <c r="F151" s="247" t="s">
        <v>168</v>
      </c>
      <c r="G151" s="248"/>
      <c r="H151" s="248"/>
      <c r="I151" s="248"/>
      <c r="J151" s="132" t="s">
        <v>127</v>
      </c>
      <c r="K151" s="133">
        <v>26.564</v>
      </c>
      <c r="L151" s="249"/>
      <c r="M151" s="248"/>
      <c r="N151" s="249">
        <f>ROUND(L151*K151,3)</f>
        <v>0</v>
      </c>
      <c r="O151" s="248"/>
      <c r="P151" s="248"/>
      <c r="Q151" s="248"/>
      <c r="R151" s="134"/>
      <c r="T151" s="135" t="s">
        <v>3</v>
      </c>
      <c r="U151" s="39" t="s">
        <v>38</v>
      </c>
      <c r="V151" s="136">
        <v>1.7000000000000001E-2</v>
      </c>
      <c r="W151" s="136">
        <f>V151*K151</f>
        <v>0.45158800000000004</v>
      </c>
      <c r="X151" s="136">
        <v>0</v>
      </c>
      <c r="Y151" s="136">
        <f>X151*K151</f>
        <v>0</v>
      </c>
      <c r="Z151" s="136">
        <v>0</v>
      </c>
      <c r="AA151" s="137">
        <f>Z151*K151</f>
        <v>0</v>
      </c>
      <c r="AR151" s="16" t="s">
        <v>128</v>
      </c>
      <c r="AT151" s="16" t="s">
        <v>124</v>
      </c>
      <c r="AU151" s="16" t="s">
        <v>129</v>
      </c>
      <c r="AY151" s="16" t="s">
        <v>123</v>
      </c>
      <c r="BE151" s="138">
        <f>IF(U151="základná",N151,0)</f>
        <v>0</v>
      </c>
      <c r="BF151" s="138">
        <f>IF(U151="znížená",N151,0)</f>
        <v>0</v>
      </c>
      <c r="BG151" s="138">
        <f>IF(U151="zákl. prenesená",N151,0)</f>
        <v>0</v>
      </c>
      <c r="BH151" s="138">
        <f>IF(U151="zníž. prenesená",N151,0)</f>
        <v>0</v>
      </c>
      <c r="BI151" s="138">
        <f>IF(U151="nulová",N151,0)</f>
        <v>0</v>
      </c>
      <c r="BJ151" s="16" t="s">
        <v>129</v>
      </c>
      <c r="BK151" s="139">
        <f>ROUND(L151*K151,3)</f>
        <v>0</v>
      </c>
      <c r="BL151" s="16" t="s">
        <v>128</v>
      </c>
      <c r="BM151" s="16" t="s">
        <v>169</v>
      </c>
    </row>
    <row r="152" spans="2:65" s="10" customFormat="1" ht="22.5" customHeight="1" x14ac:dyDescent="0.3">
      <c r="B152" s="140"/>
      <c r="C152" s="141"/>
      <c r="D152" s="141"/>
      <c r="E152" s="142" t="s">
        <v>3</v>
      </c>
      <c r="F152" s="250" t="s">
        <v>148</v>
      </c>
      <c r="G152" s="251"/>
      <c r="H152" s="251"/>
      <c r="I152" s="251"/>
      <c r="J152" s="141"/>
      <c r="K152" s="143" t="s">
        <v>3</v>
      </c>
      <c r="L152" s="141"/>
      <c r="M152" s="141"/>
      <c r="N152" s="141"/>
      <c r="O152" s="141"/>
      <c r="P152" s="141"/>
      <c r="Q152" s="141"/>
      <c r="R152" s="144"/>
      <c r="T152" s="145"/>
      <c r="U152" s="141"/>
      <c r="V152" s="141"/>
      <c r="W152" s="141"/>
      <c r="X152" s="141"/>
      <c r="Y152" s="141"/>
      <c r="Z152" s="141"/>
      <c r="AA152" s="146"/>
      <c r="AT152" s="147" t="s">
        <v>132</v>
      </c>
      <c r="AU152" s="147" t="s">
        <v>129</v>
      </c>
      <c r="AV152" s="10" t="s">
        <v>75</v>
      </c>
      <c r="AW152" s="10" t="s">
        <v>28</v>
      </c>
      <c r="AX152" s="10" t="s">
        <v>71</v>
      </c>
      <c r="AY152" s="147" t="s">
        <v>123</v>
      </c>
    </row>
    <row r="153" spans="2:65" s="11" customFormat="1" ht="31.5" customHeight="1" x14ac:dyDescent="0.3">
      <c r="B153" s="148"/>
      <c r="C153" s="149"/>
      <c r="D153" s="149"/>
      <c r="E153" s="150" t="s">
        <v>3</v>
      </c>
      <c r="F153" s="252" t="s">
        <v>133</v>
      </c>
      <c r="G153" s="253"/>
      <c r="H153" s="253"/>
      <c r="I153" s="253"/>
      <c r="J153" s="149"/>
      <c r="K153" s="151">
        <v>26.564</v>
      </c>
      <c r="L153" s="149"/>
      <c r="M153" s="149"/>
      <c r="N153" s="149"/>
      <c r="O153" s="149"/>
      <c r="P153" s="149"/>
      <c r="Q153" s="149"/>
      <c r="R153" s="152"/>
      <c r="T153" s="153"/>
      <c r="U153" s="149"/>
      <c r="V153" s="149"/>
      <c r="W153" s="149"/>
      <c r="X153" s="149"/>
      <c r="Y153" s="149"/>
      <c r="Z153" s="149"/>
      <c r="AA153" s="154"/>
      <c r="AT153" s="155" t="s">
        <v>132</v>
      </c>
      <c r="AU153" s="155" t="s">
        <v>129</v>
      </c>
      <c r="AV153" s="11" t="s">
        <v>129</v>
      </c>
      <c r="AW153" s="11" t="s">
        <v>28</v>
      </c>
      <c r="AX153" s="11" t="s">
        <v>71</v>
      </c>
      <c r="AY153" s="155" t="s">
        <v>123</v>
      </c>
    </row>
    <row r="154" spans="2:65" s="12" customFormat="1" ht="22.5" customHeight="1" x14ac:dyDescent="0.3">
      <c r="B154" s="156"/>
      <c r="C154" s="157"/>
      <c r="D154" s="157"/>
      <c r="E154" s="158" t="s">
        <v>3</v>
      </c>
      <c r="F154" s="254" t="s">
        <v>134</v>
      </c>
      <c r="G154" s="255"/>
      <c r="H154" s="255"/>
      <c r="I154" s="255"/>
      <c r="J154" s="157"/>
      <c r="K154" s="159">
        <v>26.564</v>
      </c>
      <c r="L154" s="157"/>
      <c r="M154" s="157"/>
      <c r="N154" s="157"/>
      <c r="O154" s="157"/>
      <c r="P154" s="157"/>
      <c r="Q154" s="157"/>
      <c r="R154" s="160"/>
      <c r="T154" s="161"/>
      <c r="U154" s="157"/>
      <c r="V154" s="157"/>
      <c r="W154" s="157"/>
      <c r="X154" s="157"/>
      <c r="Y154" s="157"/>
      <c r="Z154" s="157"/>
      <c r="AA154" s="162"/>
      <c r="AT154" s="163" t="s">
        <v>132</v>
      </c>
      <c r="AU154" s="163" t="s">
        <v>129</v>
      </c>
      <c r="AV154" s="12" t="s">
        <v>128</v>
      </c>
      <c r="AW154" s="12" t="s">
        <v>28</v>
      </c>
      <c r="AX154" s="12" t="s">
        <v>75</v>
      </c>
      <c r="AY154" s="163" t="s">
        <v>123</v>
      </c>
    </row>
    <row r="155" spans="2:65" s="1" customFormat="1" ht="44.25" customHeight="1" x14ac:dyDescent="0.3">
      <c r="B155" s="129"/>
      <c r="C155" s="130" t="s">
        <v>170</v>
      </c>
      <c r="D155" s="130" t="s">
        <v>124</v>
      </c>
      <c r="E155" s="131" t="s">
        <v>171</v>
      </c>
      <c r="F155" s="247" t="s">
        <v>172</v>
      </c>
      <c r="G155" s="248"/>
      <c r="H155" s="248"/>
      <c r="I155" s="248"/>
      <c r="J155" s="132" t="s">
        <v>173</v>
      </c>
      <c r="K155" s="133">
        <v>14</v>
      </c>
      <c r="L155" s="249"/>
      <c r="M155" s="248"/>
      <c r="N155" s="249">
        <f>ROUND(L155*K155,3)</f>
        <v>0</v>
      </c>
      <c r="O155" s="248"/>
      <c r="P155" s="248"/>
      <c r="Q155" s="248"/>
      <c r="R155" s="134"/>
      <c r="T155" s="135" t="s">
        <v>3</v>
      </c>
      <c r="U155" s="39" t="s">
        <v>38</v>
      </c>
      <c r="V155" s="136">
        <v>3.3429000000000002</v>
      </c>
      <c r="W155" s="136">
        <f>V155*K155</f>
        <v>46.800600000000003</v>
      </c>
      <c r="X155" s="136">
        <v>0</v>
      </c>
      <c r="Y155" s="136">
        <f>X155*K155</f>
        <v>0</v>
      </c>
      <c r="Z155" s="136">
        <v>0</v>
      </c>
      <c r="AA155" s="137">
        <f>Z155*K155</f>
        <v>0</v>
      </c>
      <c r="AR155" s="16" t="s">
        <v>128</v>
      </c>
      <c r="AT155" s="16" t="s">
        <v>124</v>
      </c>
      <c r="AU155" s="16" t="s">
        <v>129</v>
      </c>
      <c r="AY155" s="16" t="s">
        <v>123</v>
      </c>
      <c r="BE155" s="138">
        <f>IF(U155="základná",N155,0)</f>
        <v>0</v>
      </c>
      <c r="BF155" s="138">
        <f>IF(U155="znížená",N155,0)</f>
        <v>0</v>
      </c>
      <c r="BG155" s="138">
        <f>IF(U155="zákl. prenesená",N155,0)</f>
        <v>0</v>
      </c>
      <c r="BH155" s="138">
        <f>IF(U155="zníž. prenesená",N155,0)</f>
        <v>0</v>
      </c>
      <c r="BI155" s="138">
        <f>IF(U155="nulová",N155,0)</f>
        <v>0</v>
      </c>
      <c r="BJ155" s="16" t="s">
        <v>129</v>
      </c>
      <c r="BK155" s="139">
        <f>ROUND(L155*K155,3)</f>
        <v>0</v>
      </c>
      <c r="BL155" s="16" t="s">
        <v>128</v>
      </c>
      <c r="BM155" s="16" t="s">
        <v>174</v>
      </c>
    </row>
    <row r="156" spans="2:65" s="1" customFormat="1" ht="31.5" customHeight="1" x14ac:dyDescent="0.3">
      <c r="B156" s="129"/>
      <c r="C156" s="130" t="s">
        <v>175</v>
      </c>
      <c r="D156" s="130" t="s">
        <v>124</v>
      </c>
      <c r="E156" s="131" t="s">
        <v>176</v>
      </c>
      <c r="F156" s="247" t="s">
        <v>177</v>
      </c>
      <c r="G156" s="248"/>
      <c r="H156" s="248"/>
      <c r="I156" s="248"/>
      <c r="J156" s="132" t="s">
        <v>173</v>
      </c>
      <c r="K156" s="133">
        <v>14</v>
      </c>
      <c r="L156" s="249"/>
      <c r="M156" s="248"/>
      <c r="N156" s="249">
        <f>ROUND(L156*K156,3)</f>
        <v>0</v>
      </c>
      <c r="O156" s="248"/>
      <c r="P156" s="248"/>
      <c r="Q156" s="248"/>
      <c r="R156" s="134"/>
      <c r="T156" s="135" t="s">
        <v>3</v>
      </c>
      <c r="U156" s="39" t="s">
        <v>38</v>
      </c>
      <c r="V156" s="136">
        <v>1.19831</v>
      </c>
      <c r="W156" s="136">
        <f>V156*K156</f>
        <v>16.776340000000001</v>
      </c>
      <c r="X156" s="136">
        <v>0</v>
      </c>
      <c r="Y156" s="136">
        <f>X156*K156</f>
        <v>0</v>
      </c>
      <c r="Z156" s="136">
        <v>0</v>
      </c>
      <c r="AA156" s="137">
        <f>Z156*K156</f>
        <v>0</v>
      </c>
      <c r="AR156" s="16" t="s">
        <v>128</v>
      </c>
      <c r="AT156" s="16" t="s">
        <v>124</v>
      </c>
      <c r="AU156" s="16" t="s">
        <v>129</v>
      </c>
      <c r="AY156" s="16" t="s">
        <v>123</v>
      </c>
      <c r="BE156" s="138">
        <f>IF(U156="základná",N156,0)</f>
        <v>0</v>
      </c>
      <c r="BF156" s="138">
        <f>IF(U156="znížená",N156,0)</f>
        <v>0</v>
      </c>
      <c r="BG156" s="138">
        <f>IF(U156="zákl. prenesená",N156,0)</f>
        <v>0</v>
      </c>
      <c r="BH156" s="138">
        <f>IF(U156="zníž. prenesená",N156,0)</f>
        <v>0</v>
      </c>
      <c r="BI156" s="138">
        <f>IF(U156="nulová",N156,0)</f>
        <v>0</v>
      </c>
      <c r="BJ156" s="16" t="s">
        <v>129</v>
      </c>
      <c r="BK156" s="139">
        <f>ROUND(L156*K156,3)</f>
        <v>0</v>
      </c>
      <c r="BL156" s="16" t="s">
        <v>128</v>
      </c>
      <c r="BM156" s="16" t="s">
        <v>178</v>
      </c>
    </row>
    <row r="157" spans="2:65" s="1" customFormat="1" ht="22.5" customHeight="1" x14ac:dyDescent="0.3">
      <c r="B157" s="129"/>
      <c r="C157" s="164" t="s">
        <v>179</v>
      </c>
      <c r="D157" s="164" t="s">
        <v>161</v>
      </c>
      <c r="E157" s="165" t="s">
        <v>180</v>
      </c>
      <c r="F157" s="257" t="s">
        <v>181</v>
      </c>
      <c r="G157" s="258"/>
      <c r="H157" s="258"/>
      <c r="I157" s="258"/>
      <c r="J157" s="166" t="s">
        <v>173</v>
      </c>
      <c r="K157" s="167">
        <v>14.42</v>
      </c>
      <c r="L157" s="259"/>
      <c r="M157" s="258"/>
      <c r="N157" s="259">
        <f>ROUND(L157*K157,3)</f>
        <v>0</v>
      </c>
      <c r="O157" s="248"/>
      <c r="P157" s="248"/>
      <c r="Q157" s="248"/>
      <c r="R157" s="134"/>
      <c r="T157" s="135" t="s">
        <v>3</v>
      </c>
      <c r="U157" s="39" t="s">
        <v>38</v>
      </c>
      <c r="V157" s="136">
        <v>0</v>
      </c>
      <c r="W157" s="136">
        <f>V157*K157</f>
        <v>0</v>
      </c>
      <c r="X157" s="136">
        <v>1.1999999999999999E-3</v>
      </c>
      <c r="Y157" s="136">
        <f>X157*K157</f>
        <v>1.7304E-2</v>
      </c>
      <c r="Z157" s="136">
        <v>0</v>
      </c>
      <c r="AA157" s="137">
        <f>Z157*K157</f>
        <v>0</v>
      </c>
      <c r="AR157" s="16" t="s">
        <v>165</v>
      </c>
      <c r="AT157" s="16" t="s">
        <v>161</v>
      </c>
      <c r="AU157" s="16" t="s">
        <v>129</v>
      </c>
      <c r="AY157" s="16" t="s">
        <v>123</v>
      </c>
      <c r="BE157" s="138">
        <f>IF(U157="základná",N157,0)</f>
        <v>0</v>
      </c>
      <c r="BF157" s="138">
        <f>IF(U157="znížená",N157,0)</f>
        <v>0</v>
      </c>
      <c r="BG157" s="138">
        <f>IF(U157="zákl. prenesená",N157,0)</f>
        <v>0</v>
      </c>
      <c r="BH157" s="138">
        <f>IF(U157="zníž. prenesená",N157,0)</f>
        <v>0</v>
      </c>
      <c r="BI157" s="138">
        <f>IF(U157="nulová",N157,0)</f>
        <v>0</v>
      </c>
      <c r="BJ157" s="16" t="s">
        <v>129</v>
      </c>
      <c r="BK157" s="139">
        <f>ROUND(L157*K157,3)</f>
        <v>0</v>
      </c>
      <c r="BL157" s="16" t="s">
        <v>128</v>
      </c>
      <c r="BM157" s="16" t="s">
        <v>182</v>
      </c>
    </row>
    <row r="158" spans="2:65" s="9" customFormat="1" ht="29.85" customHeight="1" x14ac:dyDescent="0.3">
      <c r="B158" s="118"/>
      <c r="C158" s="119"/>
      <c r="D158" s="128" t="s">
        <v>92</v>
      </c>
      <c r="E158" s="128"/>
      <c r="F158" s="128"/>
      <c r="G158" s="128"/>
      <c r="H158" s="128"/>
      <c r="I158" s="128"/>
      <c r="J158" s="128"/>
      <c r="K158" s="128"/>
      <c r="L158" s="128"/>
      <c r="M158" s="128"/>
      <c r="N158" s="261">
        <f>BK158</f>
        <v>0</v>
      </c>
      <c r="O158" s="262"/>
      <c r="P158" s="262"/>
      <c r="Q158" s="262"/>
      <c r="R158" s="121"/>
      <c r="T158" s="122"/>
      <c r="U158" s="119"/>
      <c r="V158" s="119"/>
      <c r="W158" s="123">
        <f>SUM(W159:W181)</f>
        <v>271.45573200000001</v>
      </c>
      <c r="X158" s="119"/>
      <c r="Y158" s="123">
        <f>SUM(Y159:Y181)</f>
        <v>42.924829180000003</v>
      </c>
      <c r="Z158" s="119"/>
      <c r="AA158" s="124">
        <f>SUM(AA159:AA181)</f>
        <v>0</v>
      </c>
      <c r="AR158" s="125" t="s">
        <v>75</v>
      </c>
      <c r="AT158" s="126" t="s">
        <v>70</v>
      </c>
      <c r="AU158" s="126" t="s">
        <v>75</v>
      </c>
      <c r="AY158" s="125" t="s">
        <v>123</v>
      </c>
      <c r="BK158" s="127">
        <f>SUM(BK159:BK181)</f>
        <v>0</v>
      </c>
    </row>
    <row r="159" spans="2:65" s="1" customFormat="1" ht="22.5" customHeight="1" x14ac:dyDescent="0.3">
      <c r="B159" s="129"/>
      <c r="C159" s="130" t="s">
        <v>183</v>
      </c>
      <c r="D159" s="130" t="s">
        <v>124</v>
      </c>
      <c r="E159" s="131" t="s">
        <v>184</v>
      </c>
      <c r="F159" s="247" t="s">
        <v>185</v>
      </c>
      <c r="G159" s="248"/>
      <c r="H159" s="248"/>
      <c r="I159" s="248"/>
      <c r="J159" s="132" t="s">
        <v>186</v>
      </c>
      <c r="K159" s="133">
        <v>65.628</v>
      </c>
      <c r="L159" s="249"/>
      <c r="M159" s="248"/>
      <c r="N159" s="249">
        <f>ROUND(L159*K159,3)</f>
        <v>0</v>
      </c>
      <c r="O159" s="248"/>
      <c r="P159" s="248"/>
      <c r="Q159" s="248"/>
      <c r="R159" s="134"/>
      <c r="T159" s="135" t="s">
        <v>3</v>
      </c>
      <c r="U159" s="39" t="s">
        <v>38</v>
      </c>
      <c r="V159" s="136">
        <v>0.24199999999999999</v>
      </c>
      <c r="W159" s="136">
        <f>V159*K159</f>
        <v>15.881976</v>
      </c>
      <c r="X159" s="136">
        <v>0.25195000000000001</v>
      </c>
      <c r="Y159" s="136">
        <f>X159*K159</f>
        <v>16.534974600000002</v>
      </c>
      <c r="Z159" s="136">
        <v>0</v>
      </c>
      <c r="AA159" s="137">
        <f>Z159*K159</f>
        <v>0</v>
      </c>
      <c r="AR159" s="16" t="s">
        <v>128</v>
      </c>
      <c r="AT159" s="16" t="s">
        <v>124</v>
      </c>
      <c r="AU159" s="16" t="s">
        <v>129</v>
      </c>
      <c r="AY159" s="16" t="s">
        <v>123</v>
      </c>
      <c r="BE159" s="138">
        <f>IF(U159="základná",N159,0)</f>
        <v>0</v>
      </c>
      <c r="BF159" s="138">
        <f>IF(U159="znížená",N159,0)</f>
        <v>0</v>
      </c>
      <c r="BG159" s="138">
        <f>IF(U159="zákl. prenesená",N159,0)</f>
        <v>0</v>
      </c>
      <c r="BH159" s="138">
        <f>IF(U159="zníž. prenesená",N159,0)</f>
        <v>0</v>
      </c>
      <c r="BI159" s="138">
        <f>IF(U159="nulová",N159,0)</f>
        <v>0</v>
      </c>
      <c r="BJ159" s="16" t="s">
        <v>129</v>
      </c>
      <c r="BK159" s="139">
        <f>ROUND(L159*K159,3)</f>
        <v>0</v>
      </c>
      <c r="BL159" s="16" t="s">
        <v>128</v>
      </c>
      <c r="BM159" s="16" t="s">
        <v>187</v>
      </c>
    </row>
    <row r="160" spans="2:65" s="10" customFormat="1" ht="22.5" customHeight="1" x14ac:dyDescent="0.3">
      <c r="B160" s="140"/>
      <c r="C160" s="141"/>
      <c r="D160" s="141"/>
      <c r="E160" s="142" t="s">
        <v>3</v>
      </c>
      <c r="F160" s="250" t="s">
        <v>148</v>
      </c>
      <c r="G160" s="251"/>
      <c r="H160" s="251"/>
      <c r="I160" s="251"/>
      <c r="J160" s="141"/>
      <c r="K160" s="143" t="s">
        <v>3</v>
      </c>
      <c r="L160" s="141"/>
      <c r="M160" s="141"/>
      <c r="N160" s="141"/>
      <c r="O160" s="141"/>
      <c r="P160" s="141"/>
      <c r="Q160" s="141"/>
      <c r="R160" s="144"/>
      <c r="T160" s="145"/>
      <c r="U160" s="141"/>
      <c r="V160" s="141"/>
      <c r="W160" s="141"/>
      <c r="X160" s="141"/>
      <c r="Y160" s="141"/>
      <c r="Z160" s="141"/>
      <c r="AA160" s="146"/>
      <c r="AT160" s="147" t="s">
        <v>132</v>
      </c>
      <c r="AU160" s="147" t="s">
        <v>129</v>
      </c>
      <c r="AV160" s="10" t="s">
        <v>75</v>
      </c>
      <c r="AW160" s="10" t="s">
        <v>28</v>
      </c>
      <c r="AX160" s="10" t="s">
        <v>71</v>
      </c>
      <c r="AY160" s="147" t="s">
        <v>123</v>
      </c>
    </row>
    <row r="161" spans="2:65" s="11" customFormat="1" ht="31.5" customHeight="1" x14ac:dyDescent="0.3">
      <c r="B161" s="148"/>
      <c r="C161" s="149"/>
      <c r="D161" s="149"/>
      <c r="E161" s="150" t="s">
        <v>3</v>
      </c>
      <c r="F161" s="252" t="s">
        <v>188</v>
      </c>
      <c r="G161" s="253"/>
      <c r="H161" s="253"/>
      <c r="I161" s="253"/>
      <c r="J161" s="149"/>
      <c r="K161" s="151">
        <v>65.628</v>
      </c>
      <c r="L161" s="149"/>
      <c r="M161" s="149"/>
      <c r="N161" s="149"/>
      <c r="O161" s="149"/>
      <c r="P161" s="149"/>
      <c r="Q161" s="149"/>
      <c r="R161" s="152"/>
      <c r="T161" s="153"/>
      <c r="U161" s="149"/>
      <c r="V161" s="149"/>
      <c r="W161" s="149"/>
      <c r="X161" s="149"/>
      <c r="Y161" s="149"/>
      <c r="Z161" s="149"/>
      <c r="AA161" s="154"/>
      <c r="AT161" s="155" t="s">
        <v>132</v>
      </c>
      <c r="AU161" s="155" t="s">
        <v>129</v>
      </c>
      <c r="AV161" s="11" t="s">
        <v>129</v>
      </c>
      <c r="AW161" s="11" t="s">
        <v>28</v>
      </c>
      <c r="AX161" s="11" t="s">
        <v>71</v>
      </c>
      <c r="AY161" s="155" t="s">
        <v>123</v>
      </c>
    </row>
    <row r="162" spans="2:65" s="12" customFormat="1" ht="22.5" customHeight="1" x14ac:dyDescent="0.3">
      <c r="B162" s="156"/>
      <c r="C162" s="157"/>
      <c r="D162" s="157"/>
      <c r="E162" s="158" t="s">
        <v>3</v>
      </c>
      <c r="F162" s="254" t="s">
        <v>134</v>
      </c>
      <c r="G162" s="255"/>
      <c r="H162" s="255"/>
      <c r="I162" s="255"/>
      <c r="J162" s="157"/>
      <c r="K162" s="159">
        <v>65.628</v>
      </c>
      <c r="L162" s="157"/>
      <c r="M162" s="157"/>
      <c r="N162" s="157"/>
      <c r="O162" s="157"/>
      <c r="P162" s="157"/>
      <c r="Q162" s="157"/>
      <c r="R162" s="160"/>
      <c r="T162" s="161"/>
      <c r="U162" s="157"/>
      <c r="V162" s="157"/>
      <c r="W162" s="157"/>
      <c r="X162" s="157"/>
      <c r="Y162" s="157"/>
      <c r="Z162" s="157"/>
      <c r="AA162" s="162"/>
      <c r="AT162" s="163" t="s">
        <v>132</v>
      </c>
      <c r="AU162" s="163" t="s">
        <v>129</v>
      </c>
      <c r="AV162" s="12" t="s">
        <v>128</v>
      </c>
      <c r="AW162" s="12" t="s">
        <v>28</v>
      </c>
      <c r="AX162" s="12" t="s">
        <v>75</v>
      </c>
      <c r="AY162" s="163" t="s">
        <v>123</v>
      </c>
    </row>
    <row r="163" spans="2:65" s="1" customFormat="1" ht="22.5" customHeight="1" x14ac:dyDescent="0.3">
      <c r="B163" s="129"/>
      <c r="C163" s="130" t="s">
        <v>189</v>
      </c>
      <c r="D163" s="130" t="s">
        <v>124</v>
      </c>
      <c r="E163" s="131" t="s">
        <v>190</v>
      </c>
      <c r="F163" s="247" t="s">
        <v>191</v>
      </c>
      <c r="G163" s="248"/>
      <c r="H163" s="248"/>
      <c r="I163" s="248"/>
      <c r="J163" s="132" t="s">
        <v>127</v>
      </c>
      <c r="K163" s="133">
        <v>191.846</v>
      </c>
      <c r="L163" s="249"/>
      <c r="M163" s="248"/>
      <c r="N163" s="249">
        <f>ROUND(L163*K163,3)</f>
        <v>0</v>
      </c>
      <c r="O163" s="248"/>
      <c r="P163" s="248"/>
      <c r="Q163" s="248"/>
      <c r="R163" s="134"/>
      <c r="T163" s="135" t="s">
        <v>3</v>
      </c>
      <c r="U163" s="39" t="s">
        <v>38</v>
      </c>
      <c r="V163" s="136">
        <v>1.002</v>
      </c>
      <c r="W163" s="136">
        <f>V163*K163</f>
        <v>192.229692</v>
      </c>
      <c r="X163" s="136">
        <v>5.0979999999999998E-2</v>
      </c>
      <c r="Y163" s="136">
        <f>X163*K163</f>
        <v>9.7803090800000003</v>
      </c>
      <c r="Z163" s="136">
        <v>0</v>
      </c>
      <c r="AA163" s="137">
        <f>Z163*K163</f>
        <v>0</v>
      </c>
      <c r="AR163" s="16" t="s">
        <v>128</v>
      </c>
      <c r="AT163" s="16" t="s">
        <v>124</v>
      </c>
      <c r="AU163" s="16" t="s">
        <v>129</v>
      </c>
      <c r="AY163" s="16" t="s">
        <v>123</v>
      </c>
      <c r="BE163" s="138">
        <f>IF(U163="základná",N163,0)</f>
        <v>0</v>
      </c>
      <c r="BF163" s="138">
        <f>IF(U163="znížená",N163,0)</f>
        <v>0</v>
      </c>
      <c r="BG163" s="138">
        <f>IF(U163="zákl. prenesená",N163,0)</f>
        <v>0</v>
      </c>
      <c r="BH163" s="138">
        <f>IF(U163="zníž. prenesená",N163,0)</f>
        <v>0</v>
      </c>
      <c r="BI163" s="138">
        <f>IF(U163="nulová",N163,0)</f>
        <v>0</v>
      </c>
      <c r="BJ163" s="16" t="s">
        <v>129</v>
      </c>
      <c r="BK163" s="139">
        <f>ROUND(L163*K163,3)</f>
        <v>0</v>
      </c>
      <c r="BL163" s="16" t="s">
        <v>128</v>
      </c>
      <c r="BM163" s="16" t="s">
        <v>192</v>
      </c>
    </row>
    <row r="164" spans="2:65" s="1" customFormat="1" ht="22.5" customHeight="1" x14ac:dyDescent="0.3">
      <c r="B164" s="129"/>
      <c r="C164" s="130" t="s">
        <v>193</v>
      </c>
      <c r="D164" s="130" t="s">
        <v>124</v>
      </c>
      <c r="E164" s="131" t="s">
        <v>194</v>
      </c>
      <c r="F164" s="247" t="s">
        <v>195</v>
      </c>
      <c r="G164" s="248"/>
      <c r="H164" s="248"/>
      <c r="I164" s="248"/>
      <c r="J164" s="132" t="s">
        <v>127</v>
      </c>
      <c r="K164" s="133">
        <v>50</v>
      </c>
      <c r="L164" s="249"/>
      <c r="M164" s="248"/>
      <c r="N164" s="249">
        <f>ROUND(L164*K164,3)</f>
        <v>0</v>
      </c>
      <c r="O164" s="248"/>
      <c r="P164" s="248"/>
      <c r="Q164" s="248"/>
      <c r="R164" s="134"/>
      <c r="T164" s="135" t="s">
        <v>3</v>
      </c>
      <c r="U164" s="39" t="s">
        <v>38</v>
      </c>
      <c r="V164" s="136">
        <v>1.1160000000000001</v>
      </c>
      <c r="W164" s="136">
        <f>V164*K164</f>
        <v>55.800000000000004</v>
      </c>
      <c r="X164" s="136">
        <v>5.101E-2</v>
      </c>
      <c r="Y164" s="136">
        <f>X164*K164</f>
        <v>2.5505</v>
      </c>
      <c r="Z164" s="136">
        <v>0</v>
      </c>
      <c r="AA164" s="137">
        <f>Z164*K164</f>
        <v>0</v>
      </c>
      <c r="AR164" s="16" t="s">
        <v>128</v>
      </c>
      <c r="AT164" s="16" t="s">
        <v>124</v>
      </c>
      <c r="AU164" s="16" t="s">
        <v>129</v>
      </c>
      <c r="AY164" s="16" t="s">
        <v>123</v>
      </c>
      <c r="BE164" s="138">
        <f>IF(U164="základná",N164,0)</f>
        <v>0</v>
      </c>
      <c r="BF164" s="138">
        <f>IF(U164="znížená",N164,0)</f>
        <v>0</v>
      </c>
      <c r="BG164" s="138">
        <f>IF(U164="zákl. prenesená",N164,0)</f>
        <v>0</v>
      </c>
      <c r="BH164" s="138">
        <f>IF(U164="zníž. prenesená",N164,0)</f>
        <v>0</v>
      </c>
      <c r="BI164" s="138">
        <f>IF(U164="nulová",N164,0)</f>
        <v>0</v>
      </c>
      <c r="BJ164" s="16" t="s">
        <v>129</v>
      </c>
      <c r="BK164" s="139">
        <f>ROUND(L164*K164,3)</f>
        <v>0</v>
      </c>
      <c r="BL164" s="16" t="s">
        <v>128</v>
      </c>
      <c r="BM164" s="16" t="s">
        <v>196</v>
      </c>
    </row>
    <row r="165" spans="2:65" s="1" customFormat="1" ht="31.5" customHeight="1" x14ac:dyDescent="0.3">
      <c r="B165" s="129"/>
      <c r="C165" s="130" t="s">
        <v>197</v>
      </c>
      <c r="D165" s="130" t="s">
        <v>124</v>
      </c>
      <c r="E165" s="131" t="s">
        <v>198</v>
      </c>
      <c r="F165" s="247" t="s">
        <v>199</v>
      </c>
      <c r="G165" s="248"/>
      <c r="H165" s="248"/>
      <c r="I165" s="248"/>
      <c r="J165" s="132" t="s">
        <v>137</v>
      </c>
      <c r="K165" s="133">
        <v>1.292</v>
      </c>
      <c r="L165" s="249"/>
      <c r="M165" s="248"/>
      <c r="N165" s="249">
        <f>ROUND(L165*K165,3)</f>
        <v>0</v>
      </c>
      <c r="O165" s="248"/>
      <c r="P165" s="248"/>
      <c r="Q165" s="248"/>
      <c r="R165" s="134"/>
      <c r="T165" s="135" t="s">
        <v>3</v>
      </c>
      <c r="U165" s="39" t="s">
        <v>38</v>
      </c>
      <c r="V165" s="136">
        <v>1.097</v>
      </c>
      <c r="W165" s="136">
        <f>V165*K165</f>
        <v>1.417324</v>
      </c>
      <c r="X165" s="136">
        <v>2.0699999999999998</v>
      </c>
      <c r="Y165" s="136">
        <f>X165*K165</f>
        <v>2.6744399999999997</v>
      </c>
      <c r="Z165" s="136">
        <v>0</v>
      </c>
      <c r="AA165" s="137">
        <f>Z165*K165</f>
        <v>0</v>
      </c>
      <c r="AR165" s="16" t="s">
        <v>128</v>
      </c>
      <c r="AT165" s="16" t="s">
        <v>124</v>
      </c>
      <c r="AU165" s="16" t="s">
        <v>129</v>
      </c>
      <c r="AY165" s="16" t="s">
        <v>123</v>
      </c>
      <c r="BE165" s="138">
        <f>IF(U165="základná",N165,0)</f>
        <v>0</v>
      </c>
      <c r="BF165" s="138">
        <f>IF(U165="znížená",N165,0)</f>
        <v>0</v>
      </c>
      <c r="BG165" s="138">
        <f>IF(U165="zákl. prenesená",N165,0)</f>
        <v>0</v>
      </c>
      <c r="BH165" s="138">
        <f>IF(U165="zníž. prenesená",N165,0)</f>
        <v>0</v>
      </c>
      <c r="BI165" s="138">
        <f>IF(U165="nulová",N165,0)</f>
        <v>0</v>
      </c>
      <c r="BJ165" s="16" t="s">
        <v>129</v>
      </c>
      <c r="BK165" s="139">
        <f>ROUND(L165*K165,3)</f>
        <v>0</v>
      </c>
      <c r="BL165" s="16" t="s">
        <v>128</v>
      </c>
      <c r="BM165" s="16" t="s">
        <v>200</v>
      </c>
    </row>
    <row r="166" spans="2:65" s="10" customFormat="1" ht="22.5" customHeight="1" x14ac:dyDescent="0.3">
      <c r="B166" s="140"/>
      <c r="C166" s="141"/>
      <c r="D166" s="141"/>
      <c r="E166" s="142" t="s">
        <v>3</v>
      </c>
      <c r="F166" s="250" t="s">
        <v>150</v>
      </c>
      <c r="G166" s="251"/>
      <c r="H166" s="251"/>
      <c r="I166" s="251"/>
      <c r="J166" s="141"/>
      <c r="K166" s="143" t="s">
        <v>3</v>
      </c>
      <c r="L166" s="141"/>
      <c r="M166" s="141"/>
      <c r="N166" s="141"/>
      <c r="O166" s="141"/>
      <c r="P166" s="141"/>
      <c r="Q166" s="141"/>
      <c r="R166" s="144"/>
      <c r="T166" s="145"/>
      <c r="U166" s="141"/>
      <c r="V166" s="141"/>
      <c r="W166" s="141"/>
      <c r="X166" s="141"/>
      <c r="Y166" s="141"/>
      <c r="Z166" s="141"/>
      <c r="AA166" s="146"/>
      <c r="AT166" s="147" t="s">
        <v>132</v>
      </c>
      <c r="AU166" s="147" t="s">
        <v>129</v>
      </c>
      <c r="AV166" s="10" t="s">
        <v>75</v>
      </c>
      <c r="AW166" s="10" t="s">
        <v>28</v>
      </c>
      <c r="AX166" s="10" t="s">
        <v>71</v>
      </c>
      <c r="AY166" s="147" t="s">
        <v>123</v>
      </c>
    </row>
    <row r="167" spans="2:65" s="11" customFormat="1" ht="22.5" customHeight="1" x14ac:dyDescent="0.3">
      <c r="B167" s="148"/>
      <c r="C167" s="149"/>
      <c r="D167" s="149"/>
      <c r="E167" s="150" t="s">
        <v>3</v>
      </c>
      <c r="F167" s="252" t="s">
        <v>201</v>
      </c>
      <c r="G167" s="253"/>
      <c r="H167" s="253"/>
      <c r="I167" s="253"/>
      <c r="J167" s="149"/>
      <c r="K167" s="151">
        <v>1.292</v>
      </c>
      <c r="L167" s="149"/>
      <c r="M167" s="149"/>
      <c r="N167" s="149"/>
      <c r="O167" s="149"/>
      <c r="P167" s="149"/>
      <c r="Q167" s="149"/>
      <c r="R167" s="152"/>
      <c r="T167" s="153"/>
      <c r="U167" s="149"/>
      <c r="V167" s="149"/>
      <c r="W167" s="149"/>
      <c r="X167" s="149"/>
      <c r="Y167" s="149"/>
      <c r="Z167" s="149"/>
      <c r="AA167" s="154"/>
      <c r="AT167" s="155" t="s">
        <v>132</v>
      </c>
      <c r="AU167" s="155" t="s">
        <v>129</v>
      </c>
      <c r="AV167" s="11" t="s">
        <v>129</v>
      </c>
      <c r="AW167" s="11" t="s">
        <v>28</v>
      </c>
      <c r="AX167" s="11" t="s">
        <v>71</v>
      </c>
      <c r="AY167" s="155" t="s">
        <v>123</v>
      </c>
    </row>
    <row r="168" spans="2:65" s="12" customFormat="1" ht="22.5" customHeight="1" x14ac:dyDescent="0.3">
      <c r="B168" s="156"/>
      <c r="C168" s="157"/>
      <c r="D168" s="157"/>
      <c r="E168" s="158" t="s">
        <v>3</v>
      </c>
      <c r="F168" s="254" t="s">
        <v>134</v>
      </c>
      <c r="G168" s="255"/>
      <c r="H168" s="255"/>
      <c r="I168" s="255"/>
      <c r="J168" s="157"/>
      <c r="K168" s="159">
        <v>1.292</v>
      </c>
      <c r="L168" s="157"/>
      <c r="M168" s="157"/>
      <c r="N168" s="157"/>
      <c r="O168" s="157"/>
      <c r="P168" s="157"/>
      <c r="Q168" s="157"/>
      <c r="R168" s="160"/>
      <c r="T168" s="161"/>
      <c r="U168" s="157"/>
      <c r="V168" s="157"/>
      <c r="W168" s="157"/>
      <c r="X168" s="157"/>
      <c r="Y168" s="157"/>
      <c r="Z168" s="157"/>
      <c r="AA168" s="162"/>
      <c r="AT168" s="163" t="s">
        <v>132</v>
      </c>
      <c r="AU168" s="163" t="s">
        <v>129</v>
      </c>
      <c r="AV168" s="12" t="s">
        <v>128</v>
      </c>
      <c r="AW168" s="12" t="s">
        <v>28</v>
      </c>
      <c r="AX168" s="12" t="s">
        <v>75</v>
      </c>
      <c r="AY168" s="163" t="s">
        <v>123</v>
      </c>
    </row>
    <row r="169" spans="2:65" s="1" customFormat="1" ht="22.5" customHeight="1" x14ac:dyDescent="0.3">
      <c r="B169" s="129"/>
      <c r="C169" s="130" t="s">
        <v>202</v>
      </c>
      <c r="D169" s="130" t="s">
        <v>124</v>
      </c>
      <c r="E169" s="131" t="s">
        <v>203</v>
      </c>
      <c r="F169" s="247" t="s">
        <v>204</v>
      </c>
      <c r="G169" s="248"/>
      <c r="H169" s="248"/>
      <c r="I169" s="248"/>
      <c r="J169" s="132" t="s">
        <v>137</v>
      </c>
      <c r="K169" s="133">
        <v>5.17</v>
      </c>
      <c r="L169" s="249"/>
      <c r="M169" s="248"/>
      <c r="N169" s="249">
        <f>ROUND(L169*K169,3)</f>
        <v>0</v>
      </c>
      <c r="O169" s="248"/>
      <c r="P169" s="248"/>
      <c r="Q169" s="248"/>
      <c r="R169" s="134"/>
      <c r="T169" s="135" t="s">
        <v>3</v>
      </c>
      <c r="U169" s="39" t="s">
        <v>38</v>
      </c>
      <c r="V169" s="136">
        <v>0.58099999999999996</v>
      </c>
      <c r="W169" s="136">
        <f>V169*K169</f>
        <v>3.0037699999999998</v>
      </c>
      <c r="X169" s="136">
        <v>2.19407</v>
      </c>
      <c r="Y169" s="136">
        <f>X169*K169</f>
        <v>11.3433419</v>
      </c>
      <c r="Z169" s="136">
        <v>0</v>
      </c>
      <c r="AA169" s="137">
        <f>Z169*K169</f>
        <v>0</v>
      </c>
      <c r="AR169" s="16" t="s">
        <v>128</v>
      </c>
      <c r="AT169" s="16" t="s">
        <v>124</v>
      </c>
      <c r="AU169" s="16" t="s">
        <v>129</v>
      </c>
      <c r="AY169" s="16" t="s">
        <v>123</v>
      </c>
      <c r="BE169" s="138">
        <f>IF(U169="základná",N169,0)</f>
        <v>0</v>
      </c>
      <c r="BF169" s="138">
        <f>IF(U169="znížená",N169,0)</f>
        <v>0</v>
      </c>
      <c r="BG169" s="138">
        <f>IF(U169="zákl. prenesená",N169,0)</f>
        <v>0</v>
      </c>
      <c r="BH169" s="138">
        <f>IF(U169="zníž. prenesená",N169,0)</f>
        <v>0</v>
      </c>
      <c r="BI169" s="138">
        <f>IF(U169="nulová",N169,0)</f>
        <v>0</v>
      </c>
      <c r="BJ169" s="16" t="s">
        <v>129</v>
      </c>
      <c r="BK169" s="139">
        <f>ROUND(L169*K169,3)</f>
        <v>0</v>
      </c>
      <c r="BL169" s="16" t="s">
        <v>128</v>
      </c>
      <c r="BM169" s="16" t="s">
        <v>205</v>
      </c>
    </row>
    <row r="170" spans="2:65" s="10" customFormat="1" ht="22.5" customHeight="1" x14ac:dyDescent="0.3">
      <c r="B170" s="140"/>
      <c r="C170" s="141"/>
      <c r="D170" s="141"/>
      <c r="E170" s="142" t="s">
        <v>3</v>
      </c>
      <c r="F170" s="250" t="s">
        <v>150</v>
      </c>
      <c r="G170" s="251"/>
      <c r="H170" s="251"/>
      <c r="I170" s="251"/>
      <c r="J170" s="141"/>
      <c r="K170" s="143" t="s">
        <v>3</v>
      </c>
      <c r="L170" s="141"/>
      <c r="M170" s="141"/>
      <c r="N170" s="141"/>
      <c r="O170" s="141"/>
      <c r="P170" s="141"/>
      <c r="Q170" s="141"/>
      <c r="R170" s="144"/>
      <c r="T170" s="145"/>
      <c r="U170" s="141"/>
      <c r="V170" s="141"/>
      <c r="W170" s="141"/>
      <c r="X170" s="141"/>
      <c r="Y170" s="141"/>
      <c r="Z170" s="141"/>
      <c r="AA170" s="146"/>
      <c r="AT170" s="147" t="s">
        <v>132</v>
      </c>
      <c r="AU170" s="147" t="s">
        <v>129</v>
      </c>
      <c r="AV170" s="10" t="s">
        <v>75</v>
      </c>
      <c r="AW170" s="10" t="s">
        <v>28</v>
      </c>
      <c r="AX170" s="10" t="s">
        <v>71</v>
      </c>
      <c r="AY170" s="147" t="s">
        <v>123</v>
      </c>
    </row>
    <row r="171" spans="2:65" s="11" customFormat="1" ht="22.5" customHeight="1" x14ac:dyDescent="0.3">
      <c r="B171" s="148"/>
      <c r="C171" s="149"/>
      <c r="D171" s="149"/>
      <c r="E171" s="150" t="s">
        <v>3</v>
      </c>
      <c r="F171" s="252" t="s">
        <v>151</v>
      </c>
      <c r="G171" s="253"/>
      <c r="H171" s="253"/>
      <c r="I171" s="253"/>
      <c r="J171" s="149"/>
      <c r="K171" s="151">
        <v>5.17</v>
      </c>
      <c r="L171" s="149"/>
      <c r="M171" s="149"/>
      <c r="N171" s="149"/>
      <c r="O171" s="149"/>
      <c r="P171" s="149"/>
      <c r="Q171" s="149"/>
      <c r="R171" s="152"/>
      <c r="T171" s="153"/>
      <c r="U171" s="149"/>
      <c r="V171" s="149"/>
      <c r="W171" s="149"/>
      <c r="X171" s="149"/>
      <c r="Y171" s="149"/>
      <c r="Z171" s="149"/>
      <c r="AA171" s="154"/>
      <c r="AT171" s="155" t="s">
        <v>132</v>
      </c>
      <c r="AU171" s="155" t="s">
        <v>129</v>
      </c>
      <c r="AV171" s="11" t="s">
        <v>129</v>
      </c>
      <c r="AW171" s="11" t="s">
        <v>28</v>
      </c>
      <c r="AX171" s="11" t="s">
        <v>71</v>
      </c>
      <c r="AY171" s="155" t="s">
        <v>123</v>
      </c>
    </row>
    <row r="172" spans="2:65" s="12" customFormat="1" ht="22.5" customHeight="1" x14ac:dyDescent="0.3">
      <c r="B172" s="156"/>
      <c r="C172" s="157"/>
      <c r="D172" s="157"/>
      <c r="E172" s="158" t="s">
        <v>3</v>
      </c>
      <c r="F172" s="254" t="s">
        <v>134</v>
      </c>
      <c r="G172" s="255"/>
      <c r="H172" s="255"/>
      <c r="I172" s="255"/>
      <c r="J172" s="157"/>
      <c r="K172" s="159">
        <v>5.17</v>
      </c>
      <c r="L172" s="157"/>
      <c r="M172" s="157"/>
      <c r="N172" s="157"/>
      <c r="O172" s="157"/>
      <c r="P172" s="157"/>
      <c r="Q172" s="157"/>
      <c r="R172" s="160"/>
      <c r="T172" s="161"/>
      <c r="U172" s="157"/>
      <c r="V172" s="157"/>
      <c r="W172" s="157"/>
      <c r="X172" s="157"/>
      <c r="Y172" s="157"/>
      <c r="Z172" s="157"/>
      <c r="AA172" s="162"/>
      <c r="AT172" s="163" t="s">
        <v>132</v>
      </c>
      <c r="AU172" s="163" t="s">
        <v>129</v>
      </c>
      <c r="AV172" s="12" t="s">
        <v>128</v>
      </c>
      <c r="AW172" s="12" t="s">
        <v>28</v>
      </c>
      <c r="AX172" s="12" t="s">
        <v>75</v>
      </c>
      <c r="AY172" s="163" t="s">
        <v>123</v>
      </c>
    </row>
    <row r="173" spans="2:65" s="1" customFormat="1" ht="31.5" customHeight="1" x14ac:dyDescent="0.3">
      <c r="B173" s="129"/>
      <c r="C173" s="130" t="s">
        <v>206</v>
      </c>
      <c r="D173" s="130" t="s">
        <v>124</v>
      </c>
      <c r="E173" s="131" t="s">
        <v>207</v>
      </c>
      <c r="F173" s="247" t="s">
        <v>208</v>
      </c>
      <c r="G173" s="248"/>
      <c r="H173" s="248"/>
      <c r="I173" s="248"/>
      <c r="J173" s="132" t="s">
        <v>127</v>
      </c>
      <c r="K173" s="133">
        <v>76.17</v>
      </c>
      <c r="L173" s="249"/>
      <c r="M173" s="248"/>
      <c r="N173" s="249">
        <f>ROUND(L173*K173,3)</f>
        <v>0</v>
      </c>
      <c r="O173" s="248"/>
      <c r="P173" s="248"/>
      <c r="Q173" s="248"/>
      <c r="R173" s="134"/>
      <c r="T173" s="135" t="s">
        <v>3</v>
      </c>
      <c r="U173" s="39" t="s">
        <v>38</v>
      </c>
      <c r="V173" s="136">
        <v>4.1000000000000002E-2</v>
      </c>
      <c r="W173" s="136">
        <f>V173*K173</f>
        <v>3.12297</v>
      </c>
      <c r="X173" s="136">
        <v>3.0000000000000001E-5</v>
      </c>
      <c r="Y173" s="136">
        <f>X173*K173</f>
        <v>2.2851E-3</v>
      </c>
      <c r="Z173" s="136">
        <v>0</v>
      </c>
      <c r="AA173" s="137">
        <f>Z173*K173</f>
        <v>0</v>
      </c>
      <c r="AR173" s="16" t="s">
        <v>128</v>
      </c>
      <c r="AT173" s="16" t="s">
        <v>124</v>
      </c>
      <c r="AU173" s="16" t="s">
        <v>129</v>
      </c>
      <c r="AY173" s="16" t="s">
        <v>123</v>
      </c>
      <c r="BE173" s="138">
        <f>IF(U173="základná",N173,0)</f>
        <v>0</v>
      </c>
      <c r="BF173" s="138">
        <f>IF(U173="znížená",N173,0)</f>
        <v>0</v>
      </c>
      <c r="BG173" s="138">
        <f>IF(U173="zákl. prenesená",N173,0)</f>
        <v>0</v>
      </c>
      <c r="BH173" s="138">
        <f>IF(U173="zníž. prenesená",N173,0)</f>
        <v>0</v>
      </c>
      <c r="BI173" s="138">
        <f>IF(U173="nulová",N173,0)</f>
        <v>0</v>
      </c>
      <c r="BJ173" s="16" t="s">
        <v>129</v>
      </c>
      <c r="BK173" s="139">
        <f>ROUND(L173*K173,3)</f>
        <v>0</v>
      </c>
      <c r="BL173" s="16" t="s">
        <v>128</v>
      </c>
      <c r="BM173" s="16" t="s">
        <v>209</v>
      </c>
    </row>
    <row r="174" spans="2:65" s="10" customFormat="1" ht="22.5" customHeight="1" x14ac:dyDescent="0.3">
      <c r="B174" s="140"/>
      <c r="C174" s="141"/>
      <c r="D174" s="141"/>
      <c r="E174" s="142" t="s">
        <v>3</v>
      </c>
      <c r="F174" s="250" t="s">
        <v>148</v>
      </c>
      <c r="G174" s="251"/>
      <c r="H174" s="251"/>
      <c r="I174" s="251"/>
      <c r="J174" s="141"/>
      <c r="K174" s="143" t="s">
        <v>3</v>
      </c>
      <c r="L174" s="141"/>
      <c r="M174" s="141"/>
      <c r="N174" s="141"/>
      <c r="O174" s="141"/>
      <c r="P174" s="141"/>
      <c r="Q174" s="141"/>
      <c r="R174" s="144"/>
      <c r="T174" s="145"/>
      <c r="U174" s="141"/>
      <c r="V174" s="141"/>
      <c r="W174" s="141"/>
      <c r="X174" s="141"/>
      <c r="Y174" s="141"/>
      <c r="Z174" s="141"/>
      <c r="AA174" s="146"/>
      <c r="AT174" s="147" t="s">
        <v>132</v>
      </c>
      <c r="AU174" s="147" t="s">
        <v>129</v>
      </c>
      <c r="AV174" s="10" t="s">
        <v>75</v>
      </c>
      <c r="AW174" s="10" t="s">
        <v>28</v>
      </c>
      <c r="AX174" s="10" t="s">
        <v>71</v>
      </c>
      <c r="AY174" s="147" t="s">
        <v>123</v>
      </c>
    </row>
    <row r="175" spans="2:65" s="11" customFormat="1" ht="31.5" customHeight="1" x14ac:dyDescent="0.3">
      <c r="B175" s="148"/>
      <c r="C175" s="149"/>
      <c r="D175" s="149"/>
      <c r="E175" s="150" t="s">
        <v>3</v>
      </c>
      <c r="F175" s="252" t="s">
        <v>133</v>
      </c>
      <c r="G175" s="253"/>
      <c r="H175" s="253"/>
      <c r="I175" s="253"/>
      <c r="J175" s="149"/>
      <c r="K175" s="151">
        <v>26.564</v>
      </c>
      <c r="L175" s="149"/>
      <c r="M175" s="149"/>
      <c r="N175" s="149"/>
      <c r="O175" s="149"/>
      <c r="P175" s="149"/>
      <c r="Q175" s="149"/>
      <c r="R175" s="152"/>
      <c r="T175" s="153"/>
      <c r="U175" s="149"/>
      <c r="V175" s="149"/>
      <c r="W175" s="149"/>
      <c r="X175" s="149"/>
      <c r="Y175" s="149"/>
      <c r="Z175" s="149"/>
      <c r="AA175" s="154"/>
      <c r="AT175" s="155" t="s">
        <v>132</v>
      </c>
      <c r="AU175" s="155" t="s">
        <v>129</v>
      </c>
      <c r="AV175" s="11" t="s">
        <v>129</v>
      </c>
      <c r="AW175" s="11" t="s">
        <v>28</v>
      </c>
      <c r="AX175" s="11" t="s">
        <v>71</v>
      </c>
      <c r="AY175" s="155" t="s">
        <v>123</v>
      </c>
    </row>
    <row r="176" spans="2:65" s="10" customFormat="1" ht="22.5" customHeight="1" x14ac:dyDescent="0.3">
      <c r="B176" s="140"/>
      <c r="C176" s="141"/>
      <c r="D176" s="141"/>
      <c r="E176" s="142" t="s">
        <v>3</v>
      </c>
      <c r="F176" s="256" t="s">
        <v>139</v>
      </c>
      <c r="G176" s="251"/>
      <c r="H176" s="251"/>
      <c r="I176" s="251"/>
      <c r="J176" s="141"/>
      <c r="K176" s="143" t="s">
        <v>3</v>
      </c>
      <c r="L176" s="141"/>
      <c r="M176" s="141"/>
      <c r="N176" s="141"/>
      <c r="O176" s="141"/>
      <c r="P176" s="141"/>
      <c r="Q176" s="141"/>
      <c r="R176" s="144"/>
      <c r="T176" s="145"/>
      <c r="U176" s="141"/>
      <c r="V176" s="141"/>
      <c r="W176" s="141"/>
      <c r="X176" s="141"/>
      <c r="Y176" s="141"/>
      <c r="Z176" s="141"/>
      <c r="AA176" s="146"/>
      <c r="AT176" s="147" t="s">
        <v>132</v>
      </c>
      <c r="AU176" s="147" t="s">
        <v>129</v>
      </c>
      <c r="AV176" s="10" t="s">
        <v>75</v>
      </c>
      <c r="AW176" s="10" t="s">
        <v>28</v>
      </c>
      <c r="AX176" s="10" t="s">
        <v>71</v>
      </c>
      <c r="AY176" s="147" t="s">
        <v>123</v>
      </c>
    </row>
    <row r="177" spans="2:65" s="11" customFormat="1" ht="22.5" customHeight="1" x14ac:dyDescent="0.3">
      <c r="B177" s="148"/>
      <c r="C177" s="149"/>
      <c r="D177" s="149"/>
      <c r="E177" s="150" t="s">
        <v>3</v>
      </c>
      <c r="F177" s="252" t="s">
        <v>210</v>
      </c>
      <c r="G177" s="253"/>
      <c r="H177" s="253"/>
      <c r="I177" s="253"/>
      <c r="J177" s="149"/>
      <c r="K177" s="151">
        <v>32</v>
      </c>
      <c r="L177" s="149"/>
      <c r="M177" s="149"/>
      <c r="N177" s="149"/>
      <c r="O177" s="149"/>
      <c r="P177" s="149"/>
      <c r="Q177" s="149"/>
      <c r="R177" s="152"/>
      <c r="T177" s="153"/>
      <c r="U177" s="149"/>
      <c r="V177" s="149"/>
      <c r="W177" s="149"/>
      <c r="X177" s="149"/>
      <c r="Y177" s="149"/>
      <c r="Z177" s="149"/>
      <c r="AA177" s="154"/>
      <c r="AT177" s="155" t="s">
        <v>132</v>
      </c>
      <c r="AU177" s="155" t="s">
        <v>129</v>
      </c>
      <c r="AV177" s="11" t="s">
        <v>129</v>
      </c>
      <c r="AW177" s="11" t="s">
        <v>28</v>
      </c>
      <c r="AX177" s="11" t="s">
        <v>71</v>
      </c>
      <c r="AY177" s="155" t="s">
        <v>123</v>
      </c>
    </row>
    <row r="178" spans="2:65" s="10" customFormat="1" ht="22.5" customHeight="1" x14ac:dyDescent="0.3">
      <c r="B178" s="140"/>
      <c r="C178" s="141"/>
      <c r="D178" s="141"/>
      <c r="E178" s="142" t="s">
        <v>3</v>
      </c>
      <c r="F178" s="256" t="s">
        <v>150</v>
      </c>
      <c r="G178" s="251"/>
      <c r="H178" s="251"/>
      <c r="I178" s="251"/>
      <c r="J178" s="141"/>
      <c r="K178" s="143" t="s">
        <v>3</v>
      </c>
      <c r="L178" s="141"/>
      <c r="M178" s="141"/>
      <c r="N178" s="141"/>
      <c r="O178" s="141"/>
      <c r="P178" s="141"/>
      <c r="Q178" s="141"/>
      <c r="R178" s="144"/>
      <c r="T178" s="145"/>
      <c r="U178" s="141"/>
      <c r="V178" s="141"/>
      <c r="W178" s="141"/>
      <c r="X178" s="141"/>
      <c r="Y178" s="141"/>
      <c r="Z178" s="141"/>
      <c r="AA178" s="146"/>
      <c r="AT178" s="147" t="s">
        <v>132</v>
      </c>
      <c r="AU178" s="147" t="s">
        <v>129</v>
      </c>
      <c r="AV178" s="10" t="s">
        <v>75</v>
      </c>
      <c r="AW178" s="10" t="s">
        <v>28</v>
      </c>
      <c r="AX178" s="10" t="s">
        <v>71</v>
      </c>
      <c r="AY178" s="147" t="s">
        <v>123</v>
      </c>
    </row>
    <row r="179" spans="2:65" s="11" customFormat="1" ht="22.5" customHeight="1" x14ac:dyDescent="0.3">
      <c r="B179" s="148"/>
      <c r="C179" s="149"/>
      <c r="D179" s="149"/>
      <c r="E179" s="150" t="s">
        <v>3</v>
      </c>
      <c r="F179" s="252" t="s">
        <v>211</v>
      </c>
      <c r="G179" s="253"/>
      <c r="H179" s="253"/>
      <c r="I179" s="253"/>
      <c r="J179" s="149"/>
      <c r="K179" s="151">
        <v>17.606000000000002</v>
      </c>
      <c r="L179" s="149"/>
      <c r="M179" s="149"/>
      <c r="N179" s="149"/>
      <c r="O179" s="149"/>
      <c r="P179" s="149"/>
      <c r="Q179" s="149"/>
      <c r="R179" s="152"/>
      <c r="T179" s="153"/>
      <c r="U179" s="149"/>
      <c r="V179" s="149"/>
      <c r="W179" s="149"/>
      <c r="X179" s="149"/>
      <c r="Y179" s="149"/>
      <c r="Z179" s="149"/>
      <c r="AA179" s="154"/>
      <c r="AT179" s="155" t="s">
        <v>132</v>
      </c>
      <c r="AU179" s="155" t="s">
        <v>129</v>
      </c>
      <c r="AV179" s="11" t="s">
        <v>129</v>
      </c>
      <c r="AW179" s="11" t="s">
        <v>28</v>
      </c>
      <c r="AX179" s="11" t="s">
        <v>71</v>
      </c>
      <c r="AY179" s="155" t="s">
        <v>123</v>
      </c>
    </row>
    <row r="180" spans="2:65" s="12" customFormat="1" ht="22.5" customHeight="1" x14ac:dyDescent="0.3">
      <c r="B180" s="156"/>
      <c r="C180" s="157"/>
      <c r="D180" s="157"/>
      <c r="E180" s="158" t="s">
        <v>3</v>
      </c>
      <c r="F180" s="254" t="s">
        <v>134</v>
      </c>
      <c r="G180" s="255"/>
      <c r="H180" s="255"/>
      <c r="I180" s="255"/>
      <c r="J180" s="157"/>
      <c r="K180" s="159">
        <v>76.17</v>
      </c>
      <c r="L180" s="157"/>
      <c r="M180" s="157"/>
      <c r="N180" s="157"/>
      <c r="O180" s="157"/>
      <c r="P180" s="157"/>
      <c r="Q180" s="157"/>
      <c r="R180" s="160"/>
      <c r="T180" s="161"/>
      <c r="U180" s="157"/>
      <c r="V180" s="157"/>
      <c r="W180" s="157"/>
      <c r="X180" s="157"/>
      <c r="Y180" s="157"/>
      <c r="Z180" s="157"/>
      <c r="AA180" s="162"/>
      <c r="AT180" s="163" t="s">
        <v>132</v>
      </c>
      <c r="AU180" s="163" t="s">
        <v>129</v>
      </c>
      <c r="AV180" s="12" t="s">
        <v>128</v>
      </c>
      <c r="AW180" s="12" t="s">
        <v>28</v>
      </c>
      <c r="AX180" s="12" t="s">
        <v>75</v>
      </c>
      <c r="AY180" s="163" t="s">
        <v>123</v>
      </c>
    </row>
    <row r="181" spans="2:65" s="1" customFormat="1" ht="22.5" customHeight="1" x14ac:dyDescent="0.3">
      <c r="B181" s="129"/>
      <c r="C181" s="164" t="s">
        <v>212</v>
      </c>
      <c r="D181" s="164" t="s">
        <v>161</v>
      </c>
      <c r="E181" s="165" t="s">
        <v>213</v>
      </c>
      <c r="F181" s="257" t="s">
        <v>214</v>
      </c>
      <c r="G181" s="258"/>
      <c r="H181" s="258"/>
      <c r="I181" s="258"/>
      <c r="J181" s="166" t="s">
        <v>127</v>
      </c>
      <c r="K181" s="167">
        <v>77.956999999999994</v>
      </c>
      <c r="L181" s="259"/>
      <c r="M181" s="258"/>
      <c r="N181" s="259">
        <f>ROUND(L181*K181,3)</f>
        <v>0</v>
      </c>
      <c r="O181" s="248"/>
      <c r="P181" s="248"/>
      <c r="Q181" s="248"/>
      <c r="R181" s="134"/>
      <c r="T181" s="135" t="s">
        <v>3</v>
      </c>
      <c r="U181" s="39" t="s">
        <v>38</v>
      </c>
      <c r="V181" s="136">
        <v>0</v>
      </c>
      <c r="W181" s="136">
        <f>V181*K181</f>
        <v>0</v>
      </c>
      <c r="X181" s="136">
        <v>5.0000000000000001E-4</v>
      </c>
      <c r="Y181" s="136">
        <f>X181*K181</f>
        <v>3.8978499999999999E-2</v>
      </c>
      <c r="Z181" s="136">
        <v>0</v>
      </c>
      <c r="AA181" s="137">
        <f>Z181*K181</f>
        <v>0</v>
      </c>
      <c r="AR181" s="16" t="s">
        <v>165</v>
      </c>
      <c r="AT181" s="16" t="s">
        <v>161</v>
      </c>
      <c r="AU181" s="16" t="s">
        <v>129</v>
      </c>
      <c r="AY181" s="16" t="s">
        <v>123</v>
      </c>
      <c r="BE181" s="138">
        <f>IF(U181="základná",N181,0)</f>
        <v>0</v>
      </c>
      <c r="BF181" s="138">
        <f>IF(U181="znížená",N181,0)</f>
        <v>0</v>
      </c>
      <c r="BG181" s="138">
        <f>IF(U181="zákl. prenesená",N181,0)</f>
        <v>0</v>
      </c>
      <c r="BH181" s="138">
        <f>IF(U181="zníž. prenesená",N181,0)</f>
        <v>0</v>
      </c>
      <c r="BI181" s="138">
        <f>IF(U181="nulová",N181,0)</f>
        <v>0</v>
      </c>
      <c r="BJ181" s="16" t="s">
        <v>129</v>
      </c>
      <c r="BK181" s="139">
        <f>ROUND(L181*K181,3)</f>
        <v>0</v>
      </c>
      <c r="BL181" s="16" t="s">
        <v>128</v>
      </c>
      <c r="BM181" s="16" t="s">
        <v>215</v>
      </c>
    </row>
    <row r="182" spans="2:65" s="9" customFormat="1" ht="29.85" customHeight="1" x14ac:dyDescent="0.3">
      <c r="B182" s="118"/>
      <c r="C182" s="119"/>
      <c r="D182" s="128" t="s">
        <v>93</v>
      </c>
      <c r="E182" s="128"/>
      <c r="F182" s="128"/>
      <c r="G182" s="128"/>
      <c r="H182" s="128"/>
      <c r="I182" s="128"/>
      <c r="J182" s="128"/>
      <c r="K182" s="128"/>
      <c r="L182" s="128"/>
      <c r="M182" s="128"/>
      <c r="N182" s="261">
        <f>BK182</f>
        <v>0</v>
      </c>
      <c r="O182" s="262"/>
      <c r="P182" s="262"/>
      <c r="Q182" s="262"/>
      <c r="R182" s="121"/>
      <c r="T182" s="122"/>
      <c r="U182" s="119"/>
      <c r="V182" s="119"/>
      <c r="W182" s="123">
        <f>SUM(W183:W196)</f>
        <v>60.081078000000005</v>
      </c>
      <c r="X182" s="119"/>
      <c r="Y182" s="123">
        <f>SUM(Y183:Y196)</f>
        <v>5.2237798999999994</v>
      </c>
      <c r="Z182" s="119"/>
      <c r="AA182" s="124">
        <f>SUM(AA183:AA196)</f>
        <v>0</v>
      </c>
      <c r="AR182" s="125" t="s">
        <v>75</v>
      </c>
      <c r="AT182" s="126" t="s">
        <v>70</v>
      </c>
      <c r="AU182" s="126" t="s">
        <v>75</v>
      </c>
      <c r="AY182" s="125" t="s">
        <v>123</v>
      </c>
      <c r="BK182" s="127">
        <f>SUM(BK183:BK196)</f>
        <v>0</v>
      </c>
    </row>
    <row r="183" spans="2:65" s="1" customFormat="1" ht="31.5" customHeight="1" x14ac:dyDescent="0.3">
      <c r="B183" s="129"/>
      <c r="C183" s="130" t="s">
        <v>216</v>
      </c>
      <c r="D183" s="130" t="s">
        <v>124</v>
      </c>
      <c r="E183" s="131" t="s">
        <v>217</v>
      </c>
      <c r="F183" s="247" t="s">
        <v>218</v>
      </c>
      <c r="G183" s="248"/>
      <c r="H183" s="248"/>
      <c r="I183" s="248"/>
      <c r="J183" s="132" t="s">
        <v>137</v>
      </c>
      <c r="K183" s="133">
        <v>2.1539999999999999</v>
      </c>
      <c r="L183" s="249"/>
      <c r="M183" s="248"/>
      <c r="N183" s="249">
        <f>ROUND(L183*K183,3)</f>
        <v>0</v>
      </c>
      <c r="O183" s="248"/>
      <c r="P183" s="248"/>
      <c r="Q183" s="248"/>
      <c r="R183" s="134"/>
      <c r="T183" s="135" t="s">
        <v>3</v>
      </c>
      <c r="U183" s="39" t="s">
        <v>38</v>
      </c>
      <c r="V183" s="136">
        <v>0.998</v>
      </c>
      <c r="W183" s="136">
        <f>V183*K183</f>
        <v>2.1496919999999999</v>
      </c>
      <c r="X183" s="136">
        <v>2.2119</v>
      </c>
      <c r="Y183" s="136">
        <f>X183*K183</f>
        <v>4.7644326000000001</v>
      </c>
      <c r="Z183" s="136">
        <v>0</v>
      </c>
      <c r="AA183" s="137">
        <f>Z183*K183</f>
        <v>0</v>
      </c>
      <c r="AR183" s="16" t="s">
        <v>128</v>
      </c>
      <c r="AT183" s="16" t="s">
        <v>124</v>
      </c>
      <c r="AU183" s="16" t="s">
        <v>129</v>
      </c>
      <c r="AY183" s="16" t="s">
        <v>123</v>
      </c>
      <c r="BE183" s="138">
        <f>IF(U183="základná",N183,0)</f>
        <v>0</v>
      </c>
      <c r="BF183" s="138">
        <f>IF(U183="znížená",N183,0)</f>
        <v>0</v>
      </c>
      <c r="BG183" s="138">
        <f>IF(U183="zákl. prenesená",N183,0)</f>
        <v>0</v>
      </c>
      <c r="BH183" s="138">
        <f>IF(U183="zníž. prenesená",N183,0)</f>
        <v>0</v>
      </c>
      <c r="BI183" s="138">
        <f>IF(U183="nulová",N183,0)</f>
        <v>0</v>
      </c>
      <c r="BJ183" s="16" t="s">
        <v>129</v>
      </c>
      <c r="BK183" s="139">
        <f>ROUND(L183*K183,3)</f>
        <v>0</v>
      </c>
      <c r="BL183" s="16" t="s">
        <v>128</v>
      </c>
      <c r="BM183" s="16" t="s">
        <v>219</v>
      </c>
    </row>
    <row r="184" spans="2:65" s="10" customFormat="1" ht="22.5" customHeight="1" x14ac:dyDescent="0.3">
      <c r="B184" s="140"/>
      <c r="C184" s="141"/>
      <c r="D184" s="141"/>
      <c r="E184" s="142" t="s">
        <v>3</v>
      </c>
      <c r="F184" s="250" t="s">
        <v>150</v>
      </c>
      <c r="G184" s="251"/>
      <c r="H184" s="251"/>
      <c r="I184" s="251"/>
      <c r="J184" s="141"/>
      <c r="K184" s="143" t="s">
        <v>3</v>
      </c>
      <c r="L184" s="141"/>
      <c r="M184" s="141"/>
      <c r="N184" s="141"/>
      <c r="O184" s="141"/>
      <c r="P184" s="141"/>
      <c r="Q184" s="141"/>
      <c r="R184" s="144"/>
      <c r="T184" s="145"/>
      <c r="U184" s="141"/>
      <c r="V184" s="141"/>
      <c r="W184" s="141"/>
      <c r="X184" s="141"/>
      <c r="Y184" s="141"/>
      <c r="Z184" s="141"/>
      <c r="AA184" s="146"/>
      <c r="AT184" s="147" t="s">
        <v>132</v>
      </c>
      <c r="AU184" s="147" t="s">
        <v>129</v>
      </c>
      <c r="AV184" s="10" t="s">
        <v>75</v>
      </c>
      <c r="AW184" s="10" t="s">
        <v>28</v>
      </c>
      <c r="AX184" s="10" t="s">
        <v>71</v>
      </c>
      <c r="AY184" s="147" t="s">
        <v>123</v>
      </c>
    </row>
    <row r="185" spans="2:65" s="11" customFormat="1" ht="22.5" customHeight="1" x14ac:dyDescent="0.3">
      <c r="B185" s="148"/>
      <c r="C185" s="149"/>
      <c r="D185" s="149"/>
      <c r="E185" s="150" t="s">
        <v>3</v>
      </c>
      <c r="F185" s="252" t="s">
        <v>220</v>
      </c>
      <c r="G185" s="253"/>
      <c r="H185" s="253"/>
      <c r="I185" s="253"/>
      <c r="J185" s="149"/>
      <c r="K185" s="151">
        <v>2.1539999999999999</v>
      </c>
      <c r="L185" s="149"/>
      <c r="M185" s="149"/>
      <c r="N185" s="149"/>
      <c r="O185" s="149"/>
      <c r="P185" s="149"/>
      <c r="Q185" s="149"/>
      <c r="R185" s="152"/>
      <c r="T185" s="153"/>
      <c r="U185" s="149"/>
      <c r="V185" s="149"/>
      <c r="W185" s="149"/>
      <c r="X185" s="149"/>
      <c r="Y185" s="149"/>
      <c r="Z185" s="149"/>
      <c r="AA185" s="154"/>
      <c r="AT185" s="155" t="s">
        <v>132</v>
      </c>
      <c r="AU185" s="155" t="s">
        <v>129</v>
      </c>
      <c r="AV185" s="11" t="s">
        <v>129</v>
      </c>
      <c r="AW185" s="11" t="s">
        <v>28</v>
      </c>
      <c r="AX185" s="11" t="s">
        <v>71</v>
      </c>
      <c r="AY185" s="155" t="s">
        <v>123</v>
      </c>
    </row>
    <row r="186" spans="2:65" s="12" customFormat="1" ht="22.5" customHeight="1" x14ac:dyDescent="0.3">
      <c r="B186" s="156"/>
      <c r="C186" s="157"/>
      <c r="D186" s="157"/>
      <c r="E186" s="158" t="s">
        <v>3</v>
      </c>
      <c r="F186" s="254" t="s">
        <v>134</v>
      </c>
      <c r="G186" s="255"/>
      <c r="H186" s="255"/>
      <c r="I186" s="255"/>
      <c r="J186" s="157"/>
      <c r="K186" s="159">
        <v>2.1539999999999999</v>
      </c>
      <c r="L186" s="157"/>
      <c r="M186" s="157"/>
      <c r="N186" s="157"/>
      <c r="O186" s="157"/>
      <c r="P186" s="157"/>
      <c r="Q186" s="157"/>
      <c r="R186" s="160"/>
      <c r="T186" s="161"/>
      <c r="U186" s="157"/>
      <c r="V186" s="157"/>
      <c r="W186" s="157"/>
      <c r="X186" s="157"/>
      <c r="Y186" s="157"/>
      <c r="Z186" s="157"/>
      <c r="AA186" s="162"/>
      <c r="AT186" s="163" t="s">
        <v>132</v>
      </c>
      <c r="AU186" s="163" t="s">
        <v>129</v>
      </c>
      <c r="AV186" s="12" t="s">
        <v>128</v>
      </c>
      <c r="AW186" s="12" t="s">
        <v>28</v>
      </c>
      <c r="AX186" s="12" t="s">
        <v>75</v>
      </c>
      <c r="AY186" s="163" t="s">
        <v>123</v>
      </c>
    </row>
    <row r="187" spans="2:65" s="1" customFormat="1" ht="31.5" customHeight="1" x14ac:dyDescent="0.3">
      <c r="B187" s="129"/>
      <c r="C187" s="130" t="s">
        <v>8</v>
      </c>
      <c r="D187" s="130" t="s">
        <v>124</v>
      </c>
      <c r="E187" s="131" t="s">
        <v>221</v>
      </c>
      <c r="F187" s="247" t="s">
        <v>222</v>
      </c>
      <c r="G187" s="248"/>
      <c r="H187" s="248"/>
      <c r="I187" s="248"/>
      <c r="J187" s="132" t="s">
        <v>127</v>
      </c>
      <c r="K187" s="133">
        <v>43.08</v>
      </c>
      <c r="L187" s="249"/>
      <c r="M187" s="248"/>
      <c r="N187" s="249">
        <f>ROUND(L187*K187,3)</f>
        <v>0</v>
      </c>
      <c r="O187" s="248"/>
      <c r="P187" s="248"/>
      <c r="Q187" s="248"/>
      <c r="R187" s="134"/>
      <c r="T187" s="135" t="s">
        <v>3</v>
      </c>
      <c r="U187" s="39" t="s">
        <v>38</v>
      </c>
      <c r="V187" s="136">
        <v>0.443</v>
      </c>
      <c r="W187" s="136">
        <f>V187*K187</f>
        <v>19.084440000000001</v>
      </c>
      <c r="X187" s="136">
        <v>2.16E-3</v>
      </c>
      <c r="Y187" s="136">
        <f>X187*K187</f>
        <v>9.3052799999999991E-2</v>
      </c>
      <c r="Z187" s="136">
        <v>0</v>
      </c>
      <c r="AA187" s="137">
        <f>Z187*K187</f>
        <v>0</v>
      </c>
      <c r="AR187" s="16" t="s">
        <v>128</v>
      </c>
      <c r="AT187" s="16" t="s">
        <v>124</v>
      </c>
      <c r="AU187" s="16" t="s">
        <v>129</v>
      </c>
      <c r="AY187" s="16" t="s">
        <v>123</v>
      </c>
      <c r="BE187" s="138">
        <f>IF(U187="základná",N187,0)</f>
        <v>0</v>
      </c>
      <c r="BF187" s="138">
        <f>IF(U187="znížená",N187,0)</f>
        <v>0</v>
      </c>
      <c r="BG187" s="138">
        <f>IF(U187="zákl. prenesená",N187,0)</f>
        <v>0</v>
      </c>
      <c r="BH187" s="138">
        <f>IF(U187="zníž. prenesená",N187,0)</f>
        <v>0</v>
      </c>
      <c r="BI187" s="138">
        <f>IF(U187="nulová",N187,0)</f>
        <v>0</v>
      </c>
      <c r="BJ187" s="16" t="s">
        <v>129</v>
      </c>
      <c r="BK187" s="139">
        <f>ROUND(L187*K187,3)</f>
        <v>0</v>
      </c>
      <c r="BL187" s="16" t="s">
        <v>128</v>
      </c>
      <c r="BM187" s="16" t="s">
        <v>223</v>
      </c>
    </row>
    <row r="188" spans="2:65" s="10" customFormat="1" ht="22.5" customHeight="1" x14ac:dyDescent="0.3">
      <c r="B188" s="140"/>
      <c r="C188" s="141"/>
      <c r="D188" s="141"/>
      <c r="E188" s="142" t="s">
        <v>3</v>
      </c>
      <c r="F188" s="250" t="s">
        <v>150</v>
      </c>
      <c r="G188" s="251"/>
      <c r="H188" s="251"/>
      <c r="I188" s="251"/>
      <c r="J188" s="141"/>
      <c r="K188" s="143" t="s">
        <v>3</v>
      </c>
      <c r="L188" s="141"/>
      <c r="M188" s="141"/>
      <c r="N188" s="141"/>
      <c r="O188" s="141"/>
      <c r="P188" s="141"/>
      <c r="Q188" s="141"/>
      <c r="R188" s="144"/>
      <c r="T188" s="145"/>
      <c r="U188" s="141"/>
      <c r="V188" s="141"/>
      <c r="W188" s="141"/>
      <c r="X188" s="141"/>
      <c r="Y188" s="141"/>
      <c r="Z188" s="141"/>
      <c r="AA188" s="146"/>
      <c r="AT188" s="147" t="s">
        <v>132</v>
      </c>
      <c r="AU188" s="147" t="s">
        <v>129</v>
      </c>
      <c r="AV188" s="10" t="s">
        <v>75</v>
      </c>
      <c r="AW188" s="10" t="s">
        <v>28</v>
      </c>
      <c r="AX188" s="10" t="s">
        <v>71</v>
      </c>
      <c r="AY188" s="147" t="s">
        <v>123</v>
      </c>
    </row>
    <row r="189" spans="2:65" s="11" customFormat="1" ht="22.5" customHeight="1" x14ac:dyDescent="0.3">
      <c r="B189" s="148"/>
      <c r="C189" s="149"/>
      <c r="D189" s="149"/>
      <c r="E189" s="150" t="s">
        <v>3</v>
      </c>
      <c r="F189" s="252" t="s">
        <v>224</v>
      </c>
      <c r="G189" s="253"/>
      <c r="H189" s="253"/>
      <c r="I189" s="253"/>
      <c r="J189" s="149"/>
      <c r="K189" s="151">
        <v>43.08</v>
      </c>
      <c r="L189" s="149"/>
      <c r="M189" s="149"/>
      <c r="N189" s="149"/>
      <c r="O189" s="149"/>
      <c r="P189" s="149"/>
      <c r="Q189" s="149"/>
      <c r="R189" s="152"/>
      <c r="T189" s="153"/>
      <c r="U189" s="149"/>
      <c r="V189" s="149"/>
      <c r="W189" s="149"/>
      <c r="X189" s="149"/>
      <c r="Y189" s="149"/>
      <c r="Z189" s="149"/>
      <c r="AA189" s="154"/>
      <c r="AT189" s="155" t="s">
        <v>132</v>
      </c>
      <c r="AU189" s="155" t="s">
        <v>129</v>
      </c>
      <c r="AV189" s="11" t="s">
        <v>129</v>
      </c>
      <c r="AW189" s="11" t="s">
        <v>28</v>
      </c>
      <c r="AX189" s="11" t="s">
        <v>71</v>
      </c>
      <c r="AY189" s="155" t="s">
        <v>123</v>
      </c>
    </row>
    <row r="190" spans="2:65" s="12" customFormat="1" ht="22.5" customHeight="1" x14ac:dyDescent="0.3">
      <c r="B190" s="156"/>
      <c r="C190" s="157"/>
      <c r="D190" s="157"/>
      <c r="E190" s="158" t="s">
        <v>3</v>
      </c>
      <c r="F190" s="254" t="s">
        <v>134</v>
      </c>
      <c r="G190" s="255"/>
      <c r="H190" s="255"/>
      <c r="I190" s="255"/>
      <c r="J190" s="157"/>
      <c r="K190" s="159">
        <v>43.08</v>
      </c>
      <c r="L190" s="157"/>
      <c r="M190" s="157"/>
      <c r="N190" s="157"/>
      <c r="O190" s="157"/>
      <c r="P190" s="157"/>
      <c r="Q190" s="157"/>
      <c r="R190" s="160"/>
      <c r="T190" s="161"/>
      <c r="U190" s="157"/>
      <c r="V190" s="157"/>
      <c r="W190" s="157"/>
      <c r="X190" s="157"/>
      <c r="Y190" s="157"/>
      <c r="Z190" s="157"/>
      <c r="AA190" s="162"/>
      <c r="AT190" s="163" t="s">
        <v>132</v>
      </c>
      <c r="AU190" s="163" t="s">
        <v>129</v>
      </c>
      <c r="AV190" s="12" t="s">
        <v>128</v>
      </c>
      <c r="AW190" s="12" t="s">
        <v>28</v>
      </c>
      <c r="AX190" s="12" t="s">
        <v>75</v>
      </c>
      <c r="AY190" s="163" t="s">
        <v>123</v>
      </c>
    </row>
    <row r="191" spans="2:65" s="1" customFormat="1" ht="31.5" customHeight="1" x14ac:dyDescent="0.3">
      <c r="B191" s="129"/>
      <c r="C191" s="130" t="s">
        <v>225</v>
      </c>
      <c r="D191" s="130" t="s">
        <v>124</v>
      </c>
      <c r="E191" s="131" t="s">
        <v>226</v>
      </c>
      <c r="F191" s="247" t="s">
        <v>227</v>
      </c>
      <c r="G191" s="248"/>
      <c r="H191" s="248"/>
      <c r="I191" s="248"/>
      <c r="J191" s="132" t="s">
        <v>127</v>
      </c>
      <c r="K191" s="133">
        <v>43.08</v>
      </c>
      <c r="L191" s="249"/>
      <c r="M191" s="248"/>
      <c r="N191" s="249">
        <f>ROUND(L191*K191,3)</f>
        <v>0</v>
      </c>
      <c r="O191" s="248"/>
      <c r="P191" s="248"/>
      <c r="Q191" s="248"/>
      <c r="R191" s="134"/>
      <c r="T191" s="135" t="s">
        <v>3</v>
      </c>
      <c r="U191" s="39" t="s">
        <v>38</v>
      </c>
      <c r="V191" s="136">
        <v>0.30845</v>
      </c>
      <c r="W191" s="136">
        <f>V191*K191</f>
        <v>13.288026</v>
      </c>
      <c r="X191" s="136">
        <v>0</v>
      </c>
      <c r="Y191" s="136">
        <f>X191*K191</f>
        <v>0</v>
      </c>
      <c r="Z191" s="136">
        <v>0</v>
      </c>
      <c r="AA191" s="137">
        <f>Z191*K191</f>
        <v>0</v>
      </c>
      <c r="AR191" s="16" t="s">
        <v>128</v>
      </c>
      <c r="AT191" s="16" t="s">
        <v>124</v>
      </c>
      <c r="AU191" s="16" t="s">
        <v>129</v>
      </c>
      <c r="AY191" s="16" t="s">
        <v>123</v>
      </c>
      <c r="BE191" s="138">
        <f>IF(U191="základná",N191,0)</f>
        <v>0</v>
      </c>
      <c r="BF191" s="138">
        <f>IF(U191="znížená",N191,0)</f>
        <v>0</v>
      </c>
      <c r="BG191" s="138">
        <f>IF(U191="zákl. prenesená",N191,0)</f>
        <v>0</v>
      </c>
      <c r="BH191" s="138">
        <f>IF(U191="zníž. prenesená",N191,0)</f>
        <v>0</v>
      </c>
      <c r="BI191" s="138">
        <f>IF(U191="nulová",N191,0)</f>
        <v>0</v>
      </c>
      <c r="BJ191" s="16" t="s">
        <v>129</v>
      </c>
      <c r="BK191" s="139">
        <f>ROUND(L191*K191,3)</f>
        <v>0</v>
      </c>
      <c r="BL191" s="16" t="s">
        <v>128</v>
      </c>
      <c r="BM191" s="16" t="s">
        <v>228</v>
      </c>
    </row>
    <row r="192" spans="2:65" s="1" customFormat="1" ht="22.5" customHeight="1" x14ac:dyDescent="0.3">
      <c r="B192" s="129"/>
      <c r="C192" s="130" t="s">
        <v>229</v>
      </c>
      <c r="D192" s="130" t="s">
        <v>124</v>
      </c>
      <c r="E192" s="131" t="s">
        <v>230</v>
      </c>
      <c r="F192" s="247" t="s">
        <v>231</v>
      </c>
      <c r="G192" s="248"/>
      <c r="H192" s="248"/>
      <c r="I192" s="248"/>
      <c r="J192" s="132" t="s">
        <v>164</v>
      </c>
      <c r="K192" s="133">
        <v>0.25</v>
      </c>
      <c r="L192" s="249"/>
      <c r="M192" s="248"/>
      <c r="N192" s="249">
        <f>ROUND(L192*K192,3)</f>
        <v>0</v>
      </c>
      <c r="O192" s="248"/>
      <c r="P192" s="248"/>
      <c r="Q192" s="248"/>
      <c r="R192" s="134"/>
      <c r="T192" s="135" t="s">
        <v>3</v>
      </c>
      <c r="U192" s="39" t="s">
        <v>38</v>
      </c>
      <c r="V192" s="136">
        <v>35.799520000000001</v>
      </c>
      <c r="W192" s="136">
        <f>V192*K192</f>
        <v>8.9498800000000003</v>
      </c>
      <c r="X192" s="136">
        <v>1.0156099999999999</v>
      </c>
      <c r="Y192" s="136">
        <f>X192*K192</f>
        <v>0.25390249999999998</v>
      </c>
      <c r="Z192" s="136">
        <v>0</v>
      </c>
      <c r="AA192" s="137">
        <f>Z192*K192</f>
        <v>0</v>
      </c>
      <c r="AR192" s="16" t="s">
        <v>128</v>
      </c>
      <c r="AT192" s="16" t="s">
        <v>124</v>
      </c>
      <c r="AU192" s="16" t="s">
        <v>129</v>
      </c>
      <c r="AY192" s="16" t="s">
        <v>123</v>
      </c>
      <c r="BE192" s="138">
        <f>IF(U192="základná",N192,0)</f>
        <v>0</v>
      </c>
      <c r="BF192" s="138">
        <f>IF(U192="znížená",N192,0)</f>
        <v>0</v>
      </c>
      <c r="BG192" s="138">
        <f>IF(U192="zákl. prenesená",N192,0)</f>
        <v>0</v>
      </c>
      <c r="BH192" s="138">
        <f>IF(U192="zníž. prenesená",N192,0)</f>
        <v>0</v>
      </c>
      <c r="BI192" s="138">
        <f>IF(U192="nulová",N192,0)</f>
        <v>0</v>
      </c>
      <c r="BJ192" s="16" t="s">
        <v>129</v>
      </c>
      <c r="BK192" s="139">
        <f>ROUND(L192*K192,3)</f>
        <v>0</v>
      </c>
      <c r="BL192" s="16" t="s">
        <v>128</v>
      </c>
      <c r="BM192" s="16" t="s">
        <v>232</v>
      </c>
    </row>
    <row r="193" spans="2:65" s="1" customFormat="1" ht="31.5" customHeight="1" x14ac:dyDescent="0.3">
      <c r="B193" s="129"/>
      <c r="C193" s="130" t="s">
        <v>233</v>
      </c>
      <c r="D193" s="130" t="s">
        <v>124</v>
      </c>
      <c r="E193" s="131" t="s">
        <v>234</v>
      </c>
      <c r="F193" s="247" t="s">
        <v>235</v>
      </c>
      <c r="G193" s="248"/>
      <c r="H193" s="248"/>
      <c r="I193" s="248"/>
      <c r="J193" s="132" t="s">
        <v>186</v>
      </c>
      <c r="K193" s="133">
        <v>17.84</v>
      </c>
      <c r="L193" s="249"/>
      <c r="M193" s="248"/>
      <c r="N193" s="249">
        <f>ROUND(L193*K193,3)</f>
        <v>0</v>
      </c>
      <c r="O193" s="248"/>
      <c r="P193" s="248"/>
      <c r="Q193" s="248"/>
      <c r="R193" s="134"/>
      <c r="T193" s="135" t="s">
        <v>3</v>
      </c>
      <c r="U193" s="39" t="s">
        <v>38</v>
      </c>
      <c r="V193" s="136">
        <v>0.93100000000000005</v>
      </c>
      <c r="W193" s="136">
        <f>V193*K193</f>
        <v>16.60904</v>
      </c>
      <c r="X193" s="136">
        <v>6.3E-3</v>
      </c>
      <c r="Y193" s="136">
        <f>X193*K193</f>
        <v>0.11239200000000001</v>
      </c>
      <c r="Z193" s="136">
        <v>0</v>
      </c>
      <c r="AA193" s="137">
        <f>Z193*K193</f>
        <v>0</v>
      </c>
      <c r="AR193" s="16" t="s">
        <v>128</v>
      </c>
      <c r="AT193" s="16" t="s">
        <v>124</v>
      </c>
      <c r="AU193" s="16" t="s">
        <v>129</v>
      </c>
      <c r="AY193" s="16" t="s">
        <v>123</v>
      </c>
      <c r="BE193" s="138">
        <f>IF(U193="základná",N193,0)</f>
        <v>0</v>
      </c>
      <c r="BF193" s="138">
        <f>IF(U193="znížená",N193,0)</f>
        <v>0</v>
      </c>
      <c r="BG193" s="138">
        <f>IF(U193="zákl. prenesená",N193,0)</f>
        <v>0</v>
      </c>
      <c r="BH193" s="138">
        <f>IF(U193="zníž. prenesená",N193,0)</f>
        <v>0</v>
      </c>
      <c r="BI193" s="138">
        <f>IF(U193="nulová",N193,0)</f>
        <v>0</v>
      </c>
      <c r="BJ193" s="16" t="s">
        <v>129</v>
      </c>
      <c r="BK193" s="139">
        <f>ROUND(L193*K193,3)</f>
        <v>0</v>
      </c>
      <c r="BL193" s="16" t="s">
        <v>128</v>
      </c>
      <c r="BM193" s="16" t="s">
        <v>236</v>
      </c>
    </row>
    <row r="194" spans="2:65" s="10" customFormat="1" ht="22.5" customHeight="1" x14ac:dyDescent="0.3">
      <c r="B194" s="140"/>
      <c r="C194" s="141"/>
      <c r="D194" s="141"/>
      <c r="E194" s="142" t="s">
        <v>3</v>
      </c>
      <c r="F194" s="250" t="s">
        <v>150</v>
      </c>
      <c r="G194" s="251"/>
      <c r="H194" s="251"/>
      <c r="I194" s="251"/>
      <c r="J194" s="141"/>
      <c r="K194" s="143" t="s">
        <v>3</v>
      </c>
      <c r="L194" s="141"/>
      <c r="M194" s="141"/>
      <c r="N194" s="141"/>
      <c r="O194" s="141"/>
      <c r="P194" s="141"/>
      <c r="Q194" s="141"/>
      <c r="R194" s="144"/>
      <c r="T194" s="145"/>
      <c r="U194" s="141"/>
      <c r="V194" s="141"/>
      <c r="W194" s="141"/>
      <c r="X194" s="141"/>
      <c r="Y194" s="141"/>
      <c r="Z194" s="141"/>
      <c r="AA194" s="146"/>
      <c r="AT194" s="147" t="s">
        <v>132</v>
      </c>
      <c r="AU194" s="147" t="s">
        <v>129</v>
      </c>
      <c r="AV194" s="10" t="s">
        <v>75</v>
      </c>
      <c r="AW194" s="10" t="s">
        <v>28</v>
      </c>
      <c r="AX194" s="10" t="s">
        <v>71</v>
      </c>
      <c r="AY194" s="147" t="s">
        <v>123</v>
      </c>
    </row>
    <row r="195" spans="2:65" s="11" customFormat="1" ht="22.5" customHeight="1" x14ac:dyDescent="0.3">
      <c r="B195" s="148"/>
      <c r="C195" s="149"/>
      <c r="D195" s="149"/>
      <c r="E195" s="150" t="s">
        <v>3</v>
      </c>
      <c r="F195" s="252" t="s">
        <v>237</v>
      </c>
      <c r="G195" s="253"/>
      <c r="H195" s="253"/>
      <c r="I195" s="253"/>
      <c r="J195" s="149"/>
      <c r="K195" s="151">
        <v>17.84</v>
      </c>
      <c r="L195" s="149"/>
      <c r="M195" s="149"/>
      <c r="N195" s="149"/>
      <c r="O195" s="149"/>
      <c r="P195" s="149"/>
      <c r="Q195" s="149"/>
      <c r="R195" s="152"/>
      <c r="T195" s="153"/>
      <c r="U195" s="149"/>
      <c r="V195" s="149"/>
      <c r="W195" s="149"/>
      <c r="X195" s="149"/>
      <c r="Y195" s="149"/>
      <c r="Z195" s="149"/>
      <c r="AA195" s="154"/>
      <c r="AT195" s="155" t="s">
        <v>132</v>
      </c>
      <c r="AU195" s="155" t="s">
        <v>129</v>
      </c>
      <c r="AV195" s="11" t="s">
        <v>129</v>
      </c>
      <c r="AW195" s="11" t="s">
        <v>28</v>
      </c>
      <c r="AX195" s="11" t="s">
        <v>71</v>
      </c>
      <c r="AY195" s="155" t="s">
        <v>123</v>
      </c>
    </row>
    <row r="196" spans="2:65" s="12" customFormat="1" ht="22.5" customHeight="1" x14ac:dyDescent="0.3">
      <c r="B196" s="156"/>
      <c r="C196" s="157"/>
      <c r="D196" s="157"/>
      <c r="E196" s="158" t="s">
        <v>3</v>
      </c>
      <c r="F196" s="254" t="s">
        <v>134</v>
      </c>
      <c r="G196" s="255"/>
      <c r="H196" s="255"/>
      <c r="I196" s="255"/>
      <c r="J196" s="157"/>
      <c r="K196" s="159">
        <v>17.84</v>
      </c>
      <c r="L196" s="157"/>
      <c r="M196" s="157"/>
      <c r="N196" s="157"/>
      <c r="O196" s="157"/>
      <c r="P196" s="157"/>
      <c r="Q196" s="157"/>
      <c r="R196" s="160"/>
      <c r="T196" s="161"/>
      <c r="U196" s="157"/>
      <c r="V196" s="157"/>
      <c r="W196" s="157"/>
      <c r="X196" s="157"/>
      <c r="Y196" s="157"/>
      <c r="Z196" s="157"/>
      <c r="AA196" s="162"/>
      <c r="AT196" s="163" t="s">
        <v>132</v>
      </c>
      <c r="AU196" s="163" t="s">
        <v>129</v>
      </c>
      <c r="AV196" s="12" t="s">
        <v>128</v>
      </c>
      <c r="AW196" s="12" t="s">
        <v>28</v>
      </c>
      <c r="AX196" s="12" t="s">
        <v>75</v>
      </c>
      <c r="AY196" s="163" t="s">
        <v>123</v>
      </c>
    </row>
    <row r="197" spans="2:65" s="9" customFormat="1" ht="29.85" customHeight="1" x14ac:dyDescent="0.3">
      <c r="B197" s="118"/>
      <c r="C197" s="119"/>
      <c r="D197" s="128" t="s">
        <v>94</v>
      </c>
      <c r="E197" s="128"/>
      <c r="F197" s="128"/>
      <c r="G197" s="128"/>
      <c r="H197" s="128"/>
      <c r="I197" s="128"/>
      <c r="J197" s="128"/>
      <c r="K197" s="128"/>
      <c r="L197" s="128"/>
      <c r="M197" s="128"/>
      <c r="N197" s="268">
        <f>BK197</f>
        <v>0</v>
      </c>
      <c r="O197" s="269"/>
      <c r="P197" s="269"/>
      <c r="Q197" s="269"/>
      <c r="R197" s="121"/>
      <c r="T197" s="122"/>
      <c r="U197" s="119"/>
      <c r="V197" s="119"/>
      <c r="W197" s="123">
        <f>SUM(W198:W218)</f>
        <v>25.839162000000002</v>
      </c>
      <c r="X197" s="119"/>
      <c r="Y197" s="123">
        <f>SUM(Y198:Y218)</f>
        <v>22.499973400000002</v>
      </c>
      <c r="Z197" s="119"/>
      <c r="AA197" s="124">
        <f>SUM(AA198:AA218)</f>
        <v>0</v>
      </c>
      <c r="AR197" s="125" t="s">
        <v>75</v>
      </c>
      <c r="AT197" s="126" t="s">
        <v>70</v>
      </c>
      <c r="AU197" s="126" t="s">
        <v>75</v>
      </c>
      <c r="AY197" s="125" t="s">
        <v>123</v>
      </c>
      <c r="BK197" s="127">
        <f>SUM(BK198:BK218)</f>
        <v>0</v>
      </c>
    </row>
    <row r="198" spans="2:65" s="1" customFormat="1" ht="31.5" customHeight="1" x14ac:dyDescent="0.3">
      <c r="B198" s="129"/>
      <c r="C198" s="130" t="s">
        <v>238</v>
      </c>
      <c r="D198" s="130" t="s">
        <v>124</v>
      </c>
      <c r="E198" s="131" t="s">
        <v>239</v>
      </c>
      <c r="F198" s="247" t="s">
        <v>240</v>
      </c>
      <c r="G198" s="248"/>
      <c r="H198" s="248"/>
      <c r="I198" s="248"/>
      <c r="J198" s="132" t="s">
        <v>127</v>
      </c>
      <c r="K198" s="133">
        <v>26.564</v>
      </c>
      <c r="L198" s="249"/>
      <c r="M198" s="248"/>
      <c r="N198" s="249">
        <f>ROUND(L198*K198,3)</f>
        <v>0</v>
      </c>
      <c r="O198" s="248"/>
      <c r="P198" s="248"/>
      <c r="Q198" s="248"/>
      <c r="R198" s="134"/>
      <c r="T198" s="135" t="s">
        <v>3</v>
      </c>
      <c r="U198" s="39" t="s">
        <v>38</v>
      </c>
      <c r="V198" s="136">
        <v>5.2999999999999999E-2</v>
      </c>
      <c r="W198" s="136">
        <f>V198*K198</f>
        <v>1.4078919999999999</v>
      </c>
      <c r="X198" s="136">
        <v>0.36834</v>
      </c>
      <c r="Y198" s="136">
        <f>X198*K198</f>
        <v>9.7845837600000003</v>
      </c>
      <c r="Z198" s="136">
        <v>0</v>
      </c>
      <c r="AA198" s="137">
        <f>Z198*K198</f>
        <v>0</v>
      </c>
      <c r="AR198" s="16" t="s">
        <v>128</v>
      </c>
      <c r="AT198" s="16" t="s">
        <v>124</v>
      </c>
      <c r="AU198" s="16" t="s">
        <v>129</v>
      </c>
      <c r="AY198" s="16" t="s">
        <v>123</v>
      </c>
      <c r="BE198" s="138">
        <f>IF(U198="základná",N198,0)</f>
        <v>0</v>
      </c>
      <c r="BF198" s="138">
        <f>IF(U198="znížená",N198,0)</f>
        <v>0</v>
      </c>
      <c r="BG198" s="138">
        <f>IF(U198="zákl. prenesená",N198,0)</f>
        <v>0</v>
      </c>
      <c r="BH198" s="138">
        <f>IF(U198="zníž. prenesená",N198,0)</f>
        <v>0</v>
      </c>
      <c r="BI198" s="138">
        <f>IF(U198="nulová",N198,0)</f>
        <v>0</v>
      </c>
      <c r="BJ198" s="16" t="s">
        <v>129</v>
      </c>
      <c r="BK198" s="139">
        <f>ROUND(L198*K198,3)</f>
        <v>0</v>
      </c>
      <c r="BL198" s="16" t="s">
        <v>128</v>
      </c>
      <c r="BM198" s="16" t="s">
        <v>241</v>
      </c>
    </row>
    <row r="199" spans="2:65" s="10" customFormat="1" ht="22.5" customHeight="1" x14ac:dyDescent="0.3">
      <c r="B199" s="140"/>
      <c r="C199" s="141"/>
      <c r="D199" s="141"/>
      <c r="E199" s="142" t="s">
        <v>3</v>
      </c>
      <c r="F199" s="250" t="s">
        <v>148</v>
      </c>
      <c r="G199" s="251"/>
      <c r="H199" s="251"/>
      <c r="I199" s="251"/>
      <c r="J199" s="141"/>
      <c r="K199" s="143" t="s">
        <v>3</v>
      </c>
      <c r="L199" s="141"/>
      <c r="M199" s="141"/>
      <c r="N199" s="141"/>
      <c r="O199" s="141"/>
      <c r="P199" s="141"/>
      <c r="Q199" s="141"/>
      <c r="R199" s="144"/>
      <c r="T199" s="145"/>
      <c r="U199" s="141"/>
      <c r="V199" s="141"/>
      <c r="W199" s="141"/>
      <c r="X199" s="141"/>
      <c r="Y199" s="141"/>
      <c r="Z199" s="141"/>
      <c r="AA199" s="146"/>
      <c r="AT199" s="147" t="s">
        <v>132</v>
      </c>
      <c r="AU199" s="147" t="s">
        <v>129</v>
      </c>
      <c r="AV199" s="10" t="s">
        <v>75</v>
      </c>
      <c r="AW199" s="10" t="s">
        <v>28</v>
      </c>
      <c r="AX199" s="10" t="s">
        <v>71</v>
      </c>
      <c r="AY199" s="147" t="s">
        <v>123</v>
      </c>
    </row>
    <row r="200" spans="2:65" s="11" customFormat="1" ht="31.5" customHeight="1" x14ac:dyDescent="0.3">
      <c r="B200" s="148"/>
      <c r="C200" s="149"/>
      <c r="D200" s="149"/>
      <c r="E200" s="150" t="s">
        <v>3</v>
      </c>
      <c r="F200" s="252" t="s">
        <v>133</v>
      </c>
      <c r="G200" s="253"/>
      <c r="H200" s="253"/>
      <c r="I200" s="253"/>
      <c r="J200" s="149"/>
      <c r="K200" s="151">
        <v>26.564</v>
      </c>
      <c r="L200" s="149"/>
      <c r="M200" s="149"/>
      <c r="N200" s="149"/>
      <c r="O200" s="149"/>
      <c r="P200" s="149"/>
      <c r="Q200" s="149"/>
      <c r="R200" s="152"/>
      <c r="T200" s="153"/>
      <c r="U200" s="149"/>
      <c r="V200" s="149"/>
      <c r="W200" s="149"/>
      <c r="X200" s="149"/>
      <c r="Y200" s="149"/>
      <c r="Z200" s="149"/>
      <c r="AA200" s="154"/>
      <c r="AT200" s="155" t="s">
        <v>132</v>
      </c>
      <c r="AU200" s="155" t="s">
        <v>129</v>
      </c>
      <c r="AV200" s="11" t="s">
        <v>129</v>
      </c>
      <c r="AW200" s="11" t="s">
        <v>28</v>
      </c>
      <c r="AX200" s="11" t="s">
        <v>71</v>
      </c>
      <c r="AY200" s="155" t="s">
        <v>123</v>
      </c>
    </row>
    <row r="201" spans="2:65" s="12" customFormat="1" ht="22.5" customHeight="1" x14ac:dyDescent="0.3">
      <c r="B201" s="156"/>
      <c r="C201" s="157"/>
      <c r="D201" s="157"/>
      <c r="E201" s="158" t="s">
        <v>3</v>
      </c>
      <c r="F201" s="254" t="s">
        <v>134</v>
      </c>
      <c r="G201" s="255"/>
      <c r="H201" s="255"/>
      <c r="I201" s="255"/>
      <c r="J201" s="157"/>
      <c r="K201" s="159">
        <v>26.564</v>
      </c>
      <c r="L201" s="157"/>
      <c r="M201" s="157"/>
      <c r="N201" s="157"/>
      <c r="O201" s="157"/>
      <c r="P201" s="157"/>
      <c r="Q201" s="157"/>
      <c r="R201" s="160"/>
      <c r="T201" s="161"/>
      <c r="U201" s="157"/>
      <c r="V201" s="157"/>
      <c r="W201" s="157"/>
      <c r="X201" s="157"/>
      <c r="Y201" s="157"/>
      <c r="Z201" s="157"/>
      <c r="AA201" s="162"/>
      <c r="AT201" s="163" t="s">
        <v>132</v>
      </c>
      <c r="AU201" s="163" t="s">
        <v>129</v>
      </c>
      <c r="AV201" s="12" t="s">
        <v>128</v>
      </c>
      <c r="AW201" s="12" t="s">
        <v>28</v>
      </c>
      <c r="AX201" s="12" t="s">
        <v>75</v>
      </c>
      <c r="AY201" s="163" t="s">
        <v>123</v>
      </c>
    </row>
    <row r="202" spans="2:65" s="1" customFormat="1" ht="44.25" customHeight="1" x14ac:dyDescent="0.3">
      <c r="B202" s="129"/>
      <c r="C202" s="130" t="s">
        <v>242</v>
      </c>
      <c r="D202" s="130" t="s">
        <v>124</v>
      </c>
      <c r="E202" s="131" t="s">
        <v>243</v>
      </c>
      <c r="F202" s="247" t="s">
        <v>244</v>
      </c>
      <c r="G202" s="248"/>
      <c r="H202" s="248"/>
      <c r="I202" s="248"/>
      <c r="J202" s="132" t="s">
        <v>127</v>
      </c>
      <c r="K202" s="133">
        <v>26.564</v>
      </c>
      <c r="L202" s="249"/>
      <c r="M202" s="248"/>
      <c r="N202" s="249">
        <f>ROUND(L202*K202,3)</f>
        <v>0</v>
      </c>
      <c r="O202" s="248"/>
      <c r="P202" s="248"/>
      <c r="Q202" s="248"/>
      <c r="R202" s="134"/>
      <c r="T202" s="135" t="s">
        <v>3</v>
      </c>
      <c r="U202" s="39" t="s">
        <v>38</v>
      </c>
      <c r="V202" s="136">
        <v>1.9E-2</v>
      </c>
      <c r="W202" s="136">
        <f>V202*K202</f>
        <v>0.50471599999999994</v>
      </c>
      <c r="X202" s="136">
        <v>8.0030000000000004E-2</v>
      </c>
      <c r="Y202" s="136">
        <f>X202*K202</f>
        <v>2.1259169200000003</v>
      </c>
      <c r="Z202" s="136">
        <v>0</v>
      </c>
      <c r="AA202" s="137">
        <f>Z202*K202</f>
        <v>0</v>
      </c>
      <c r="AR202" s="16" t="s">
        <v>128</v>
      </c>
      <c r="AT202" s="16" t="s">
        <v>124</v>
      </c>
      <c r="AU202" s="16" t="s">
        <v>129</v>
      </c>
      <c r="AY202" s="16" t="s">
        <v>123</v>
      </c>
      <c r="BE202" s="138">
        <f>IF(U202="základná",N202,0)</f>
        <v>0</v>
      </c>
      <c r="BF202" s="138">
        <f>IF(U202="znížená",N202,0)</f>
        <v>0</v>
      </c>
      <c r="BG202" s="138">
        <f>IF(U202="zákl. prenesená",N202,0)</f>
        <v>0</v>
      </c>
      <c r="BH202" s="138">
        <f>IF(U202="zníž. prenesená",N202,0)</f>
        <v>0</v>
      </c>
      <c r="BI202" s="138">
        <f>IF(U202="nulová",N202,0)</f>
        <v>0</v>
      </c>
      <c r="BJ202" s="16" t="s">
        <v>129</v>
      </c>
      <c r="BK202" s="139">
        <f>ROUND(L202*K202,3)</f>
        <v>0</v>
      </c>
      <c r="BL202" s="16" t="s">
        <v>128</v>
      </c>
      <c r="BM202" s="16" t="s">
        <v>245</v>
      </c>
    </row>
    <row r="203" spans="2:65" s="10" customFormat="1" ht="22.5" customHeight="1" x14ac:dyDescent="0.3">
      <c r="B203" s="140"/>
      <c r="C203" s="141"/>
      <c r="D203" s="141"/>
      <c r="E203" s="142" t="s">
        <v>3</v>
      </c>
      <c r="F203" s="250" t="s">
        <v>148</v>
      </c>
      <c r="G203" s="251"/>
      <c r="H203" s="251"/>
      <c r="I203" s="251"/>
      <c r="J203" s="141"/>
      <c r="K203" s="143" t="s">
        <v>3</v>
      </c>
      <c r="L203" s="141"/>
      <c r="M203" s="141"/>
      <c r="N203" s="141"/>
      <c r="O203" s="141"/>
      <c r="P203" s="141"/>
      <c r="Q203" s="141"/>
      <c r="R203" s="144"/>
      <c r="T203" s="145"/>
      <c r="U203" s="141"/>
      <c r="V203" s="141"/>
      <c r="W203" s="141"/>
      <c r="X203" s="141"/>
      <c r="Y203" s="141"/>
      <c r="Z203" s="141"/>
      <c r="AA203" s="146"/>
      <c r="AT203" s="147" t="s">
        <v>132</v>
      </c>
      <c r="AU203" s="147" t="s">
        <v>129</v>
      </c>
      <c r="AV203" s="10" t="s">
        <v>75</v>
      </c>
      <c r="AW203" s="10" t="s">
        <v>28</v>
      </c>
      <c r="AX203" s="10" t="s">
        <v>71</v>
      </c>
      <c r="AY203" s="147" t="s">
        <v>123</v>
      </c>
    </row>
    <row r="204" spans="2:65" s="11" customFormat="1" ht="31.5" customHeight="1" x14ac:dyDescent="0.3">
      <c r="B204" s="148"/>
      <c r="C204" s="149"/>
      <c r="D204" s="149"/>
      <c r="E204" s="150" t="s">
        <v>3</v>
      </c>
      <c r="F204" s="252" t="s">
        <v>133</v>
      </c>
      <c r="G204" s="253"/>
      <c r="H204" s="253"/>
      <c r="I204" s="253"/>
      <c r="J204" s="149"/>
      <c r="K204" s="151">
        <v>26.564</v>
      </c>
      <c r="L204" s="149"/>
      <c r="M204" s="149"/>
      <c r="N204" s="149"/>
      <c r="O204" s="149"/>
      <c r="P204" s="149"/>
      <c r="Q204" s="149"/>
      <c r="R204" s="152"/>
      <c r="T204" s="153"/>
      <c r="U204" s="149"/>
      <c r="V204" s="149"/>
      <c r="W204" s="149"/>
      <c r="X204" s="149"/>
      <c r="Y204" s="149"/>
      <c r="Z204" s="149"/>
      <c r="AA204" s="154"/>
      <c r="AT204" s="155" t="s">
        <v>132</v>
      </c>
      <c r="AU204" s="155" t="s">
        <v>129</v>
      </c>
      <c r="AV204" s="11" t="s">
        <v>129</v>
      </c>
      <c r="AW204" s="11" t="s">
        <v>28</v>
      </c>
      <c r="AX204" s="11" t="s">
        <v>71</v>
      </c>
      <c r="AY204" s="155" t="s">
        <v>123</v>
      </c>
    </row>
    <row r="205" spans="2:65" s="12" customFormat="1" ht="22.5" customHeight="1" x14ac:dyDescent="0.3">
      <c r="B205" s="156"/>
      <c r="C205" s="157"/>
      <c r="D205" s="157"/>
      <c r="E205" s="158" t="s">
        <v>3</v>
      </c>
      <c r="F205" s="254" t="s">
        <v>134</v>
      </c>
      <c r="G205" s="255"/>
      <c r="H205" s="255"/>
      <c r="I205" s="255"/>
      <c r="J205" s="157"/>
      <c r="K205" s="159">
        <v>26.564</v>
      </c>
      <c r="L205" s="157"/>
      <c r="M205" s="157"/>
      <c r="N205" s="157"/>
      <c r="O205" s="157"/>
      <c r="P205" s="157"/>
      <c r="Q205" s="157"/>
      <c r="R205" s="160"/>
      <c r="T205" s="161"/>
      <c r="U205" s="157"/>
      <c r="V205" s="157"/>
      <c r="W205" s="157"/>
      <c r="X205" s="157"/>
      <c r="Y205" s="157"/>
      <c r="Z205" s="157"/>
      <c r="AA205" s="162"/>
      <c r="AT205" s="163" t="s">
        <v>132</v>
      </c>
      <c r="AU205" s="163" t="s">
        <v>129</v>
      </c>
      <c r="AV205" s="12" t="s">
        <v>128</v>
      </c>
      <c r="AW205" s="12" t="s">
        <v>28</v>
      </c>
      <c r="AX205" s="12" t="s">
        <v>75</v>
      </c>
      <c r="AY205" s="163" t="s">
        <v>123</v>
      </c>
    </row>
    <row r="206" spans="2:65" s="1" customFormat="1" ht="44.25" customHeight="1" x14ac:dyDescent="0.3">
      <c r="B206" s="129"/>
      <c r="C206" s="130" t="s">
        <v>246</v>
      </c>
      <c r="D206" s="130" t="s">
        <v>124</v>
      </c>
      <c r="E206" s="131" t="s">
        <v>247</v>
      </c>
      <c r="F206" s="247" t="s">
        <v>248</v>
      </c>
      <c r="G206" s="248"/>
      <c r="H206" s="248"/>
      <c r="I206" s="248"/>
      <c r="J206" s="132" t="s">
        <v>127</v>
      </c>
      <c r="K206" s="133">
        <v>17.606000000000002</v>
      </c>
      <c r="L206" s="249"/>
      <c r="M206" s="248"/>
      <c r="N206" s="249">
        <f>ROUND(L206*K206,3)</f>
        <v>0</v>
      </c>
      <c r="O206" s="248"/>
      <c r="P206" s="248"/>
      <c r="Q206" s="248"/>
      <c r="R206" s="134"/>
      <c r="T206" s="135" t="s">
        <v>3</v>
      </c>
      <c r="U206" s="39" t="s">
        <v>38</v>
      </c>
      <c r="V206" s="136">
        <v>2.1999999999999999E-2</v>
      </c>
      <c r="W206" s="136">
        <f>V206*K206</f>
        <v>0.38733200000000001</v>
      </c>
      <c r="X206" s="136">
        <v>0.11637</v>
      </c>
      <c r="Y206" s="136">
        <f>X206*K206</f>
        <v>2.04881022</v>
      </c>
      <c r="Z206" s="136">
        <v>0</v>
      </c>
      <c r="AA206" s="137">
        <f>Z206*K206</f>
        <v>0</v>
      </c>
      <c r="AR206" s="16" t="s">
        <v>128</v>
      </c>
      <c r="AT206" s="16" t="s">
        <v>124</v>
      </c>
      <c r="AU206" s="16" t="s">
        <v>129</v>
      </c>
      <c r="AY206" s="16" t="s">
        <v>123</v>
      </c>
      <c r="BE206" s="138">
        <f>IF(U206="základná",N206,0)</f>
        <v>0</v>
      </c>
      <c r="BF206" s="138">
        <f>IF(U206="znížená",N206,0)</f>
        <v>0</v>
      </c>
      <c r="BG206" s="138">
        <f>IF(U206="zákl. prenesená",N206,0)</f>
        <v>0</v>
      </c>
      <c r="BH206" s="138">
        <f>IF(U206="zníž. prenesená",N206,0)</f>
        <v>0</v>
      </c>
      <c r="BI206" s="138">
        <f>IF(U206="nulová",N206,0)</f>
        <v>0</v>
      </c>
      <c r="BJ206" s="16" t="s">
        <v>129</v>
      </c>
      <c r="BK206" s="139">
        <f>ROUND(L206*K206,3)</f>
        <v>0</v>
      </c>
      <c r="BL206" s="16" t="s">
        <v>128</v>
      </c>
      <c r="BM206" s="16" t="s">
        <v>249</v>
      </c>
    </row>
    <row r="207" spans="2:65" s="10" customFormat="1" ht="22.5" customHeight="1" x14ac:dyDescent="0.3">
      <c r="B207" s="140"/>
      <c r="C207" s="141"/>
      <c r="D207" s="141"/>
      <c r="E207" s="142" t="s">
        <v>3</v>
      </c>
      <c r="F207" s="250" t="s">
        <v>150</v>
      </c>
      <c r="G207" s="251"/>
      <c r="H207" s="251"/>
      <c r="I207" s="251"/>
      <c r="J207" s="141"/>
      <c r="K207" s="143" t="s">
        <v>3</v>
      </c>
      <c r="L207" s="141"/>
      <c r="M207" s="141"/>
      <c r="N207" s="141"/>
      <c r="O207" s="141"/>
      <c r="P207" s="141"/>
      <c r="Q207" s="141"/>
      <c r="R207" s="144"/>
      <c r="T207" s="145"/>
      <c r="U207" s="141"/>
      <c r="V207" s="141"/>
      <c r="W207" s="141"/>
      <c r="X207" s="141"/>
      <c r="Y207" s="141"/>
      <c r="Z207" s="141"/>
      <c r="AA207" s="146"/>
      <c r="AT207" s="147" t="s">
        <v>132</v>
      </c>
      <c r="AU207" s="147" t="s">
        <v>129</v>
      </c>
      <c r="AV207" s="10" t="s">
        <v>75</v>
      </c>
      <c r="AW207" s="10" t="s">
        <v>28</v>
      </c>
      <c r="AX207" s="10" t="s">
        <v>71</v>
      </c>
      <c r="AY207" s="147" t="s">
        <v>123</v>
      </c>
    </row>
    <row r="208" spans="2:65" s="11" customFormat="1" ht="22.5" customHeight="1" x14ac:dyDescent="0.3">
      <c r="B208" s="148"/>
      <c r="C208" s="149"/>
      <c r="D208" s="149"/>
      <c r="E208" s="150" t="s">
        <v>3</v>
      </c>
      <c r="F208" s="252" t="s">
        <v>211</v>
      </c>
      <c r="G208" s="253"/>
      <c r="H208" s="253"/>
      <c r="I208" s="253"/>
      <c r="J208" s="149"/>
      <c r="K208" s="151">
        <v>17.606000000000002</v>
      </c>
      <c r="L208" s="149"/>
      <c r="M208" s="149"/>
      <c r="N208" s="149"/>
      <c r="O208" s="149"/>
      <c r="P208" s="149"/>
      <c r="Q208" s="149"/>
      <c r="R208" s="152"/>
      <c r="T208" s="153"/>
      <c r="U208" s="149"/>
      <c r="V208" s="149"/>
      <c r="W208" s="149"/>
      <c r="X208" s="149"/>
      <c r="Y208" s="149"/>
      <c r="Z208" s="149"/>
      <c r="AA208" s="154"/>
      <c r="AT208" s="155" t="s">
        <v>132</v>
      </c>
      <c r="AU208" s="155" t="s">
        <v>129</v>
      </c>
      <c r="AV208" s="11" t="s">
        <v>129</v>
      </c>
      <c r="AW208" s="11" t="s">
        <v>28</v>
      </c>
      <c r="AX208" s="11" t="s">
        <v>71</v>
      </c>
      <c r="AY208" s="155" t="s">
        <v>123</v>
      </c>
    </row>
    <row r="209" spans="2:65" s="12" customFormat="1" ht="22.5" customHeight="1" x14ac:dyDescent="0.3">
      <c r="B209" s="156"/>
      <c r="C209" s="157"/>
      <c r="D209" s="157"/>
      <c r="E209" s="158" t="s">
        <v>3</v>
      </c>
      <c r="F209" s="254" t="s">
        <v>134</v>
      </c>
      <c r="G209" s="255"/>
      <c r="H209" s="255"/>
      <c r="I209" s="255"/>
      <c r="J209" s="157"/>
      <c r="K209" s="159">
        <v>17.606000000000002</v>
      </c>
      <c r="L209" s="157"/>
      <c r="M209" s="157"/>
      <c r="N209" s="157"/>
      <c r="O209" s="157"/>
      <c r="P209" s="157"/>
      <c r="Q209" s="157"/>
      <c r="R209" s="160"/>
      <c r="T209" s="161"/>
      <c r="U209" s="157"/>
      <c r="V209" s="157"/>
      <c r="W209" s="157"/>
      <c r="X209" s="157"/>
      <c r="Y209" s="157"/>
      <c r="Z209" s="157"/>
      <c r="AA209" s="162"/>
      <c r="AT209" s="163" t="s">
        <v>132</v>
      </c>
      <c r="AU209" s="163" t="s">
        <v>129</v>
      </c>
      <c r="AV209" s="12" t="s">
        <v>128</v>
      </c>
      <c r="AW209" s="12" t="s">
        <v>28</v>
      </c>
      <c r="AX209" s="12" t="s">
        <v>75</v>
      </c>
      <c r="AY209" s="163" t="s">
        <v>123</v>
      </c>
    </row>
    <row r="210" spans="2:65" s="1" customFormat="1" ht="44.25" customHeight="1" x14ac:dyDescent="0.3">
      <c r="B210" s="129"/>
      <c r="C210" s="130" t="s">
        <v>250</v>
      </c>
      <c r="D210" s="130" t="s">
        <v>124</v>
      </c>
      <c r="E210" s="131" t="s">
        <v>251</v>
      </c>
      <c r="F210" s="247" t="s">
        <v>252</v>
      </c>
      <c r="G210" s="248"/>
      <c r="H210" s="248"/>
      <c r="I210" s="248"/>
      <c r="J210" s="132" t="s">
        <v>127</v>
      </c>
      <c r="K210" s="133">
        <v>17.606000000000002</v>
      </c>
      <c r="L210" s="249"/>
      <c r="M210" s="248"/>
      <c r="N210" s="249">
        <f>ROUND(L210*K210,3)</f>
        <v>0</v>
      </c>
      <c r="O210" s="248"/>
      <c r="P210" s="248"/>
      <c r="Q210" s="248"/>
      <c r="R210" s="134"/>
      <c r="T210" s="135" t="s">
        <v>3</v>
      </c>
      <c r="U210" s="39" t="s">
        <v>38</v>
      </c>
      <c r="V210" s="136">
        <v>2.5000000000000001E-2</v>
      </c>
      <c r="W210" s="136">
        <f>V210*K210</f>
        <v>0.44015000000000004</v>
      </c>
      <c r="X210" s="136">
        <v>0.23674999999999999</v>
      </c>
      <c r="Y210" s="136">
        <f>X210*K210</f>
        <v>4.1682205000000003</v>
      </c>
      <c r="Z210" s="136">
        <v>0</v>
      </c>
      <c r="AA210" s="137">
        <f>Z210*K210</f>
        <v>0</v>
      </c>
      <c r="AR210" s="16" t="s">
        <v>128</v>
      </c>
      <c r="AT210" s="16" t="s">
        <v>124</v>
      </c>
      <c r="AU210" s="16" t="s">
        <v>129</v>
      </c>
      <c r="AY210" s="16" t="s">
        <v>123</v>
      </c>
      <c r="BE210" s="138">
        <f>IF(U210="základná",N210,0)</f>
        <v>0</v>
      </c>
      <c r="BF210" s="138">
        <f>IF(U210="znížená",N210,0)</f>
        <v>0</v>
      </c>
      <c r="BG210" s="138">
        <f>IF(U210="zákl. prenesená",N210,0)</f>
        <v>0</v>
      </c>
      <c r="BH210" s="138">
        <f>IF(U210="zníž. prenesená",N210,0)</f>
        <v>0</v>
      </c>
      <c r="BI210" s="138">
        <f>IF(U210="nulová",N210,0)</f>
        <v>0</v>
      </c>
      <c r="BJ210" s="16" t="s">
        <v>129</v>
      </c>
      <c r="BK210" s="139">
        <f>ROUND(L210*K210,3)</f>
        <v>0</v>
      </c>
      <c r="BL210" s="16" t="s">
        <v>128</v>
      </c>
      <c r="BM210" s="16" t="s">
        <v>253</v>
      </c>
    </row>
    <row r="211" spans="2:65" s="10" customFormat="1" ht="22.5" customHeight="1" x14ac:dyDescent="0.3">
      <c r="B211" s="140"/>
      <c r="C211" s="141"/>
      <c r="D211" s="141"/>
      <c r="E211" s="142" t="s">
        <v>3</v>
      </c>
      <c r="F211" s="250" t="s">
        <v>150</v>
      </c>
      <c r="G211" s="251"/>
      <c r="H211" s="251"/>
      <c r="I211" s="251"/>
      <c r="J211" s="141"/>
      <c r="K211" s="143" t="s">
        <v>3</v>
      </c>
      <c r="L211" s="141"/>
      <c r="M211" s="141"/>
      <c r="N211" s="141"/>
      <c r="O211" s="141"/>
      <c r="P211" s="141"/>
      <c r="Q211" s="141"/>
      <c r="R211" s="144"/>
      <c r="T211" s="145"/>
      <c r="U211" s="141"/>
      <c r="V211" s="141"/>
      <c r="W211" s="141"/>
      <c r="X211" s="141"/>
      <c r="Y211" s="141"/>
      <c r="Z211" s="141"/>
      <c r="AA211" s="146"/>
      <c r="AT211" s="147" t="s">
        <v>132</v>
      </c>
      <c r="AU211" s="147" t="s">
        <v>129</v>
      </c>
      <c r="AV211" s="10" t="s">
        <v>75</v>
      </c>
      <c r="AW211" s="10" t="s">
        <v>28</v>
      </c>
      <c r="AX211" s="10" t="s">
        <v>71</v>
      </c>
      <c r="AY211" s="147" t="s">
        <v>123</v>
      </c>
    </row>
    <row r="212" spans="2:65" s="11" customFormat="1" ht="22.5" customHeight="1" x14ac:dyDescent="0.3">
      <c r="B212" s="148"/>
      <c r="C212" s="149"/>
      <c r="D212" s="149"/>
      <c r="E212" s="150" t="s">
        <v>3</v>
      </c>
      <c r="F212" s="252" t="s">
        <v>211</v>
      </c>
      <c r="G212" s="253"/>
      <c r="H212" s="253"/>
      <c r="I212" s="253"/>
      <c r="J212" s="149"/>
      <c r="K212" s="151">
        <v>17.606000000000002</v>
      </c>
      <c r="L212" s="149"/>
      <c r="M212" s="149"/>
      <c r="N212" s="149"/>
      <c r="O212" s="149"/>
      <c r="P212" s="149"/>
      <c r="Q212" s="149"/>
      <c r="R212" s="152"/>
      <c r="T212" s="153"/>
      <c r="U212" s="149"/>
      <c r="V212" s="149"/>
      <c r="W212" s="149"/>
      <c r="X212" s="149"/>
      <c r="Y212" s="149"/>
      <c r="Z212" s="149"/>
      <c r="AA212" s="154"/>
      <c r="AT212" s="155" t="s">
        <v>132</v>
      </c>
      <c r="AU212" s="155" t="s">
        <v>129</v>
      </c>
      <c r="AV212" s="11" t="s">
        <v>129</v>
      </c>
      <c r="AW212" s="11" t="s">
        <v>28</v>
      </c>
      <c r="AX212" s="11" t="s">
        <v>71</v>
      </c>
      <c r="AY212" s="155" t="s">
        <v>123</v>
      </c>
    </row>
    <row r="213" spans="2:65" s="12" customFormat="1" ht="22.5" customHeight="1" x14ac:dyDescent="0.3">
      <c r="B213" s="156"/>
      <c r="C213" s="157"/>
      <c r="D213" s="157"/>
      <c r="E213" s="158" t="s">
        <v>3</v>
      </c>
      <c r="F213" s="254" t="s">
        <v>134</v>
      </c>
      <c r="G213" s="255"/>
      <c r="H213" s="255"/>
      <c r="I213" s="255"/>
      <c r="J213" s="157"/>
      <c r="K213" s="159">
        <v>17.606000000000002</v>
      </c>
      <c r="L213" s="157"/>
      <c r="M213" s="157"/>
      <c r="N213" s="157"/>
      <c r="O213" s="157"/>
      <c r="P213" s="157"/>
      <c r="Q213" s="157"/>
      <c r="R213" s="160"/>
      <c r="T213" s="161"/>
      <c r="U213" s="157"/>
      <c r="V213" s="157"/>
      <c r="W213" s="157"/>
      <c r="X213" s="157"/>
      <c r="Y213" s="157"/>
      <c r="Z213" s="157"/>
      <c r="AA213" s="162"/>
      <c r="AT213" s="163" t="s">
        <v>132</v>
      </c>
      <c r="AU213" s="163" t="s">
        <v>129</v>
      </c>
      <c r="AV213" s="12" t="s">
        <v>128</v>
      </c>
      <c r="AW213" s="12" t="s">
        <v>28</v>
      </c>
      <c r="AX213" s="12" t="s">
        <v>75</v>
      </c>
      <c r="AY213" s="163" t="s">
        <v>123</v>
      </c>
    </row>
    <row r="214" spans="2:65" s="1" customFormat="1" ht="31.5" customHeight="1" x14ac:dyDescent="0.3">
      <c r="B214" s="129"/>
      <c r="C214" s="130" t="s">
        <v>254</v>
      </c>
      <c r="D214" s="130" t="s">
        <v>124</v>
      </c>
      <c r="E214" s="131" t="s">
        <v>255</v>
      </c>
      <c r="F214" s="247" t="s">
        <v>256</v>
      </c>
      <c r="G214" s="248"/>
      <c r="H214" s="248"/>
      <c r="I214" s="248"/>
      <c r="J214" s="132" t="s">
        <v>127</v>
      </c>
      <c r="K214" s="133">
        <v>17.606000000000002</v>
      </c>
      <c r="L214" s="249"/>
      <c r="M214" s="248"/>
      <c r="N214" s="249">
        <f>ROUND(L214*K214,3)</f>
        <v>0</v>
      </c>
      <c r="O214" s="248"/>
      <c r="P214" s="248"/>
      <c r="Q214" s="248"/>
      <c r="R214" s="134"/>
      <c r="T214" s="135" t="s">
        <v>3</v>
      </c>
      <c r="U214" s="39" t="s">
        <v>38</v>
      </c>
      <c r="V214" s="136">
        <v>1.3120000000000001</v>
      </c>
      <c r="W214" s="136">
        <f>V214*K214</f>
        <v>23.099072000000003</v>
      </c>
      <c r="X214" s="136">
        <v>0.112</v>
      </c>
      <c r="Y214" s="136">
        <f>X214*K214</f>
        <v>1.9718720000000003</v>
      </c>
      <c r="Z214" s="136">
        <v>0</v>
      </c>
      <c r="AA214" s="137">
        <f>Z214*K214</f>
        <v>0</v>
      </c>
      <c r="AR214" s="16" t="s">
        <v>128</v>
      </c>
      <c r="AT214" s="16" t="s">
        <v>124</v>
      </c>
      <c r="AU214" s="16" t="s">
        <v>129</v>
      </c>
      <c r="AY214" s="16" t="s">
        <v>123</v>
      </c>
      <c r="BE214" s="138">
        <f>IF(U214="základná",N214,0)</f>
        <v>0</v>
      </c>
      <c r="BF214" s="138">
        <f>IF(U214="znížená",N214,0)</f>
        <v>0</v>
      </c>
      <c r="BG214" s="138">
        <f>IF(U214="zákl. prenesená",N214,0)</f>
        <v>0</v>
      </c>
      <c r="BH214" s="138">
        <f>IF(U214="zníž. prenesená",N214,0)</f>
        <v>0</v>
      </c>
      <c r="BI214" s="138">
        <f>IF(U214="nulová",N214,0)</f>
        <v>0</v>
      </c>
      <c r="BJ214" s="16" t="s">
        <v>129</v>
      </c>
      <c r="BK214" s="139">
        <f>ROUND(L214*K214,3)</f>
        <v>0</v>
      </c>
      <c r="BL214" s="16" t="s">
        <v>128</v>
      </c>
      <c r="BM214" s="16" t="s">
        <v>257</v>
      </c>
    </row>
    <row r="215" spans="2:65" s="10" customFormat="1" ht="22.5" customHeight="1" x14ac:dyDescent="0.3">
      <c r="B215" s="140"/>
      <c r="C215" s="141"/>
      <c r="D215" s="141"/>
      <c r="E215" s="142" t="s">
        <v>3</v>
      </c>
      <c r="F215" s="250" t="s">
        <v>150</v>
      </c>
      <c r="G215" s="251"/>
      <c r="H215" s="251"/>
      <c r="I215" s="251"/>
      <c r="J215" s="141"/>
      <c r="K215" s="143" t="s">
        <v>3</v>
      </c>
      <c r="L215" s="141"/>
      <c r="M215" s="141"/>
      <c r="N215" s="141"/>
      <c r="O215" s="141"/>
      <c r="P215" s="141"/>
      <c r="Q215" s="141"/>
      <c r="R215" s="144"/>
      <c r="T215" s="145"/>
      <c r="U215" s="141"/>
      <c r="V215" s="141"/>
      <c r="W215" s="141"/>
      <c r="X215" s="141"/>
      <c r="Y215" s="141"/>
      <c r="Z215" s="141"/>
      <c r="AA215" s="146"/>
      <c r="AT215" s="147" t="s">
        <v>132</v>
      </c>
      <c r="AU215" s="147" t="s">
        <v>129</v>
      </c>
      <c r="AV215" s="10" t="s">
        <v>75</v>
      </c>
      <c r="AW215" s="10" t="s">
        <v>28</v>
      </c>
      <c r="AX215" s="10" t="s">
        <v>71</v>
      </c>
      <c r="AY215" s="147" t="s">
        <v>123</v>
      </c>
    </row>
    <row r="216" spans="2:65" s="11" customFormat="1" ht="22.5" customHeight="1" x14ac:dyDescent="0.3">
      <c r="B216" s="148"/>
      <c r="C216" s="149"/>
      <c r="D216" s="149"/>
      <c r="E216" s="150" t="s">
        <v>3</v>
      </c>
      <c r="F216" s="252" t="s">
        <v>211</v>
      </c>
      <c r="G216" s="253"/>
      <c r="H216" s="253"/>
      <c r="I216" s="253"/>
      <c r="J216" s="149"/>
      <c r="K216" s="151">
        <v>17.606000000000002</v>
      </c>
      <c r="L216" s="149"/>
      <c r="M216" s="149"/>
      <c r="N216" s="149"/>
      <c r="O216" s="149"/>
      <c r="P216" s="149"/>
      <c r="Q216" s="149"/>
      <c r="R216" s="152"/>
      <c r="T216" s="153"/>
      <c r="U216" s="149"/>
      <c r="V216" s="149"/>
      <c r="W216" s="149"/>
      <c r="X216" s="149"/>
      <c r="Y216" s="149"/>
      <c r="Z216" s="149"/>
      <c r="AA216" s="154"/>
      <c r="AT216" s="155" t="s">
        <v>132</v>
      </c>
      <c r="AU216" s="155" t="s">
        <v>129</v>
      </c>
      <c r="AV216" s="11" t="s">
        <v>129</v>
      </c>
      <c r="AW216" s="11" t="s">
        <v>28</v>
      </c>
      <c r="AX216" s="11" t="s">
        <v>71</v>
      </c>
      <c r="AY216" s="155" t="s">
        <v>123</v>
      </c>
    </row>
    <row r="217" spans="2:65" s="12" customFormat="1" ht="22.5" customHeight="1" x14ac:dyDescent="0.3">
      <c r="B217" s="156"/>
      <c r="C217" s="157"/>
      <c r="D217" s="157"/>
      <c r="E217" s="158" t="s">
        <v>3</v>
      </c>
      <c r="F217" s="254" t="s">
        <v>134</v>
      </c>
      <c r="G217" s="255"/>
      <c r="H217" s="255"/>
      <c r="I217" s="255"/>
      <c r="J217" s="157"/>
      <c r="K217" s="159">
        <v>17.606000000000002</v>
      </c>
      <c r="L217" s="157"/>
      <c r="M217" s="157"/>
      <c r="N217" s="157"/>
      <c r="O217" s="157"/>
      <c r="P217" s="157"/>
      <c r="Q217" s="157"/>
      <c r="R217" s="160"/>
      <c r="T217" s="161"/>
      <c r="U217" s="157"/>
      <c r="V217" s="157"/>
      <c r="W217" s="157"/>
      <c r="X217" s="157"/>
      <c r="Y217" s="157"/>
      <c r="Z217" s="157"/>
      <c r="AA217" s="162"/>
      <c r="AT217" s="163" t="s">
        <v>132</v>
      </c>
      <c r="AU217" s="163" t="s">
        <v>129</v>
      </c>
      <c r="AV217" s="12" t="s">
        <v>128</v>
      </c>
      <c r="AW217" s="12" t="s">
        <v>28</v>
      </c>
      <c r="AX217" s="12" t="s">
        <v>75</v>
      </c>
      <c r="AY217" s="163" t="s">
        <v>123</v>
      </c>
    </row>
    <row r="218" spans="2:65" s="1" customFormat="1" ht="31.5" customHeight="1" x14ac:dyDescent="0.3">
      <c r="B218" s="129"/>
      <c r="C218" s="164" t="s">
        <v>258</v>
      </c>
      <c r="D218" s="164" t="s">
        <v>161</v>
      </c>
      <c r="E218" s="165" t="s">
        <v>259</v>
      </c>
      <c r="F218" s="257" t="s">
        <v>260</v>
      </c>
      <c r="G218" s="258"/>
      <c r="H218" s="258"/>
      <c r="I218" s="258"/>
      <c r="J218" s="166" t="s">
        <v>127</v>
      </c>
      <c r="K218" s="167">
        <v>17.782</v>
      </c>
      <c r="L218" s="259"/>
      <c r="M218" s="258"/>
      <c r="N218" s="259">
        <f>ROUND(L218*K218,3)</f>
        <v>0</v>
      </c>
      <c r="O218" s="248"/>
      <c r="P218" s="248"/>
      <c r="Q218" s="248"/>
      <c r="R218" s="134"/>
      <c r="T218" s="135" t="s">
        <v>3</v>
      </c>
      <c r="U218" s="39" t="s">
        <v>38</v>
      </c>
      <c r="V218" s="136">
        <v>0</v>
      </c>
      <c r="W218" s="136">
        <f>V218*K218</f>
        <v>0</v>
      </c>
      <c r="X218" s="136">
        <v>0.13500000000000001</v>
      </c>
      <c r="Y218" s="136">
        <f>X218*K218</f>
        <v>2.4005700000000001</v>
      </c>
      <c r="Z218" s="136">
        <v>0</v>
      </c>
      <c r="AA218" s="137">
        <f>Z218*K218</f>
        <v>0</v>
      </c>
      <c r="AR218" s="16" t="s">
        <v>165</v>
      </c>
      <c r="AT218" s="16" t="s">
        <v>161</v>
      </c>
      <c r="AU218" s="16" t="s">
        <v>129</v>
      </c>
      <c r="AY218" s="16" t="s">
        <v>123</v>
      </c>
      <c r="BE218" s="138">
        <f>IF(U218="základná",N218,0)</f>
        <v>0</v>
      </c>
      <c r="BF218" s="138">
        <f>IF(U218="znížená",N218,0)</f>
        <v>0</v>
      </c>
      <c r="BG218" s="138">
        <f>IF(U218="zákl. prenesená",N218,0)</f>
        <v>0</v>
      </c>
      <c r="BH218" s="138">
        <f>IF(U218="zníž. prenesená",N218,0)</f>
        <v>0</v>
      </c>
      <c r="BI218" s="138">
        <f>IF(U218="nulová",N218,0)</f>
        <v>0</v>
      </c>
      <c r="BJ218" s="16" t="s">
        <v>129</v>
      </c>
      <c r="BK218" s="139">
        <f>ROUND(L218*K218,3)</f>
        <v>0</v>
      </c>
      <c r="BL218" s="16" t="s">
        <v>128</v>
      </c>
      <c r="BM218" s="16" t="s">
        <v>261</v>
      </c>
    </row>
    <row r="219" spans="2:65" s="9" customFormat="1" ht="29.85" customHeight="1" x14ac:dyDescent="0.3">
      <c r="B219" s="118"/>
      <c r="C219" s="119"/>
      <c r="D219" s="128" t="s">
        <v>95</v>
      </c>
      <c r="E219" s="128"/>
      <c r="F219" s="128"/>
      <c r="G219" s="128"/>
      <c r="H219" s="128"/>
      <c r="I219" s="128"/>
      <c r="J219" s="128"/>
      <c r="K219" s="128"/>
      <c r="L219" s="128"/>
      <c r="M219" s="128"/>
      <c r="N219" s="261">
        <f>BK219</f>
        <v>0</v>
      </c>
      <c r="O219" s="262"/>
      <c r="P219" s="262"/>
      <c r="Q219" s="262"/>
      <c r="R219" s="121"/>
      <c r="T219" s="122"/>
      <c r="U219" s="119"/>
      <c r="V219" s="119"/>
      <c r="W219" s="123">
        <f>SUM(W220:W235)</f>
        <v>127.08001297999999</v>
      </c>
      <c r="X219" s="119"/>
      <c r="Y219" s="123">
        <f>SUM(Y220:Y235)</f>
        <v>2.7746671799999998</v>
      </c>
      <c r="Z219" s="119"/>
      <c r="AA219" s="124">
        <f>SUM(AA220:AA235)</f>
        <v>0</v>
      </c>
      <c r="AR219" s="125" t="s">
        <v>75</v>
      </c>
      <c r="AT219" s="126" t="s">
        <v>70</v>
      </c>
      <c r="AU219" s="126" t="s">
        <v>75</v>
      </c>
      <c r="AY219" s="125" t="s">
        <v>123</v>
      </c>
      <c r="BK219" s="127">
        <f>SUM(BK220:BK235)</f>
        <v>0</v>
      </c>
    </row>
    <row r="220" spans="2:65" s="1" customFormat="1" ht="31.5" customHeight="1" x14ac:dyDescent="0.3">
      <c r="B220" s="129"/>
      <c r="C220" s="130" t="s">
        <v>262</v>
      </c>
      <c r="D220" s="130" t="s">
        <v>124</v>
      </c>
      <c r="E220" s="131" t="s">
        <v>263</v>
      </c>
      <c r="F220" s="247" t="s">
        <v>264</v>
      </c>
      <c r="G220" s="248"/>
      <c r="H220" s="248"/>
      <c r="I220" s="248"/>
      <c r="J220" s="132" t="s">
        <v>127</v>
      </c>
      <c r="K220" s="133">
        <v>191.846</v>
      </c>
      <c r="L220" s="249"/>
      <c r="M220" s="248"/>
      <c r="N220" s="249">
        <f>ROUND(L220*K220,3)</f>
        <v>0</v>
      </c>
      <c r="O220" s="248"/>
      <c r="P220" s="248"/>
      <c r="Q220" s="248"/>
      <c r="R220" s="134"/>
      <c r="T220" s="135" t="s">
        <v>3</v>
      </c>
      <c r="U220" s="39" t="s">
        <v>38</v>
      </c>
      <c r="V220" s="136">
        <v>9.6290000000000001E-2</v>
      </c>
      <c r="W220" s="136">
        <f>V220*K220</f>
        <v>18.472851340000002</v>
      </c>
      <c r="X220" s="136">
        <v>6.4000000000000003E-3</v>
      </c>
      <c r="Y220" s="136">
        <f>X220*K220</f>
        <v>1.2278144</v>
      </c>
      <c r="Z220" s="136">
        <v>0</v>
      </c>
      <c r="AA220" s="137">
        <f>Z220*K220</f>
        <v>0</v>
      </c>
      <c r="AR220" s="16" t="s">
        <v>128</v>
      </c>
      <c r="AT220" s="16" t="s">
        <v>124</v>
      </c>
      <c r="AU220" s="16" t="s">
        <v>129</v>
      </c>
      <c r="AY220" s="16" t="s">
        <v>123</v>
      </c>
      <c r="BE220" s="138">
        <f>IF(U220="základná",N220,0)</f>
        <v>0</v>
      </c>
      <c r="BF220" s="138">
        <f>IF(U220="znížená",N220,0)</f>
        <v>0</v>
      </c>
      <c r="BG220" s="138">
        <f>IF(U220="zákl. prenesená",N220,0)</f>
        <v>0</v>
      </c>
      <c r="BH220" s="138">
        <f>IF(U220="zníž. prenesená",N220,0)</f>
        <v>0</v>
      </c>
      <c r="BI220" s="138">
        <f>IF(U220="nulová",N220,0)</f>
        <v>0</v>
      </c>
      <c r="BJ220" s="16" t="s">
        <v>129</v>
      </c>
      <c r="BK220" s="139">
        <f>ROUND(L220*K220,3)</f>
        <v>0</v>
      </c>
      <c r="BL220" s="16" t="s">
        <v>128</v>
      </c>
      <c r="BM220" s="16" t="s">
        <v>265</v>
      </c>
    </row>
    <row r="221" spans="2:65" s="1" customFormat="1" ht="31.5" customHeight="1" x14ac:dyDescent="0.3">
      <c r="B221" s="129"/>
      <c r="C221" s="130" t="s">
        <v>266</v>
      </c>
      <c r="D221" s="130" t="s">
        <v>124</v>
      </c>
      <c r="E221" s="131" t="s">
        <v>267</v>
      </c>
      <c r="F221" s="247" t="s">
        <v>268</v>
      </c>
      <c r="G221" s="248"/>
      <c r="H221" s="248"/>
      <c r="I221" s="248"/>
      <c r="J221" s="132" t="s">
        <v>127</v>
      </c>
      <c r="K221" s="133">
        <v>191.846</v>
      </c>
      <c r="L221" s="249"/>
      <c r="M221" s="248"/>
      <c r="N221" s="249">
        <f>ROUND(L221*K221,3)</f>
        <v>0</v>
      </c>
      <c r="O221" s="248"/>
      <c r="P221" s="248"/>
      <c r="Q221" s="248"/>
      <c r="R221" s="134"/>
      <c r="T221" s="135" t="s">
        <v>3</v>
      </c>
      <c r="U221" s="39" t="s">
        <v>38</v>
      </c>
      <c r="V221" s="136">
        <v>9.1999999999999998E-2</v>
      </c>
      <c r="W221" s="136">
        <f>V221*K221</f>
        <v>17.649832</v>
      </c>
      <c r="X221" s="136">
        <v>4.2000000000000002E-4</v>
      </c>
      <c r="Y221" s="136">
        <f>X221*K221</f>
        <v>8.0575320000000006E-2</v>
      </c>
      <c r="Z221" s="136">
        <v>0</v>
      </c>
      <c r="AA221" s="137">
        <f>Z221*K221</f>
        <v>0</v>
      </c>
      <c r="AR221" s="16" t="s">
        <v>128</v>
      </c>
      <c r="AT221" s="16" t="s">
        <v>124</v>
      </c>
      <c r="AU221" s="16" t="s">
        <v>129</v>
      </c>
      <c r="AY221" s="16" t="s">
        <v>123</v>
      </c>
      <c r="BE221" s="138">
        <f>IF(U221="základná",N221,0)</f>
        <v>0</v>
      </c>
      <c r="BF221" s="138">
        <f>IF(U221="znížená",N221,0)</f>
        <v>0</v>
      </c>
      <c r="BG221" s="138">
        <f>IF(U221="zákl. prenesená",N221,0)</f>
        <v>0</v>
      </c>
      <c r="BH221" s="138">
        <f>IF(U221="zníž. prenesená",N221,0)</f>
        <v>0</v>
      </c>
      <c r="BI221" s="138">
        <f>IF(U221="nulová",N221,0)</f>
        <v>0</v>
      </c>
      <c r="BJ221" s="16" t="s">
        <v>129</v>
      </c>
      <c r="BK221" s="139">
        <f>ROUND(L221*K221,3)</f>
        <v>0</v>
      </c>
      <c r="BL221" s="16" t="s">
        <v>128</v>
      </c>
      <c r="BM221" s="16" t="s">
        <v>269</v>
      </c>
    </row>
    <row r="222" spans="2:65" s="10" customFormat="1" ht="22.5" customHeight="1" x14ac:dyDescent="0.3">
      <c r="B222" s="140"/>
      <c r="C222" s="141"/>
      <c r="D222" s="141"/>
      <c r="E222" s="142" t="s">
        <v>3</v>
      </c>
      <c r="F222" s="250" t="s">
        <v>270</v>
      </c>
      <c r="G222" s="251"/>
      <c r="H222" s="251"/>
      <c r="I222" s="251"/>
      <c r="J222" s="141"/>
      <c r="K222" s="143" t="s">
        <v>3</v>
      </c>
      <c r="L222" s="141"/>
      <c r="M222" s="141"/>
      <c r="N222" s="141"/>
      <c r="O222" s="141"/>
      <c r="P222" s="141"/>
      <c r="Q222" s="141"/>
      <c r="R222" s="144"/>
      <c r="T222" s="145"/>
      <c r="U222" s="141"/>
      <c r="V222" s="141"/>
      <c r="W222" s="141"/>
      <c r="X222" s="141"/>
      <c r="Y222" s="141"/>
      <c r="Z222" s="141"/>
      <c r="AA222" s="146"/>
      <c r="AT222" s="147" t="s">
        <v>132</v>
      </c>
      <c r="AU222" s="147" t="s">
        <v>129</v>
      </c>
      <c r="AV222" s="10" t="s">
        <v>75</v>
      </c>
      <c r="AW222" s="10" t="s">
        <v>28</v>
      </c>
      <c r="AX222" s="10" t="s">
        <v>71</v>
      </c>
      <c r="AY222" s="147" t="s">
        <v>123</v>
      </c>
    </row>
    <row r="223" spans="2:65" s="11" customFormat="1" ht="31.5" customHeight="1" x14ac:dyDescent="0.3">
      <c r="B223" s="148"/>
      <c r="C223" s="149"/>
      <c r="D223" s="149"/>
      <c r="E223" s="150" t="s">
        <v>3</v>
      </c>
      <c r="F223" s="252" t="s">
        <v>271</v>
      </c>
      <c r="G223" s="253"/>
      <c r="H223" s="253"/>
      <c r="I223" s="253"/>
      <c r="J223" s="149"/>
      <c r="K223" s="151">
        <v>39.845999999999997</v>
      </c>
      <c r="L223" s="149"/>
      <c r="M223" s="149"/>
      <c r="N223" s="149"/>
      <c r="O223" s="149"/>
      <c r="P223" s="149"/>
      <c r="Q223" s="149"/>
      <c r="R223" s="152"/>
      <c r="T223" s="153"/>
      <c r="U223" s="149"/>
      <c r="V223" s="149"/>
      <c r="W223" s="149"/>
      <c r="X223" s="149"/>
      <c r="Y223" s="149"/>
      <c r="Z223" s="149"/>
      <c r="AA223" s="154"/>
      <c r="AT223" s="155" t="s">
        <v>132</v>
      </c>
      <c r="AU223" s="155" t="s">
        <v>129</v>
      </c>
      <c r="AV223" s="11" t="s">
        <v>129</v>
      </c>
      <c r="AW223" s="11" t="s">
        <v>28</v>
      </c>
      <c r="AX223" s="11" t="s">
        <v>71</v>
      </c>
      <c r="AY223" s="155" t="s">
        <v>123</v>
      </c>
    </row>
    <row r="224" spans="2:65" s="10" customFormat="1" ht="22.5" customHeight="1" x14ac:dyDescent="0.3">
      <c r="B224" s="140"/>
      <c r="C224" s="141"/>
      <c r="D224" s="141"/>
      <c r="E224" s="142" t="s">
        <v>3</v>
      </c>
      <c r="F224" s="256" t="s">
        <v>272</v>
      </c>
      <c r="G224" s="251"/>
      <c r="H224" s="251"/>
      <c r="I224" s="251"/>
      <c r="J224" s="141"/>
      <c r="K224" s="143" t="s">
        <v>3</v>
      </c>
      <c r="L224" s="141"/>
      <c r="M224" s="141"/>
      <c r="N224" s="141"/>
      <c r="O224" s="141"/>
      <c r="P224" s="141"/>
      <c r="Q224" s="141"/>
      <c r="R224" s="144"/>
      <c r="T224" s="145"/>
      <c r="U224" s="141"/>
      <c r="V224" s="141"/>
      <c r="W224" s="141"/>
      <c r="X224" s="141"/>
      <c r="Y224" s="141"/>
      <c r="Z224" s="141"/>
      <c r="AA224" s="146"/>
      <c r="AT224" s="147" t="s">
        <v>132</v>
      </c>
      <c r="AU224" s="147" t="s">
        <v>129</v>
      </c>
      <c r="AV224" s="10" t="s">
        <v>75</v>
      </c>
      <c r="AW224" s="10" t="s">
        <v>28</v>
      </c>
      <c r="AX224" s="10" t="s">
        <v>71</v>
      </c>
      <c r="AY224" s="147" t="s">
        <v>123</v>
      </c>
    </row>
    <row r="225" spans="2:65" s="11" customFormat="1" ht="22.5" customHeight="1" x14ac:dyDescent="0.3">
      <c r="B225" s="148"/>
      <c r="C225" s="149"/>
      <c r="D225" s="149"/>
      <c r="E225" s="150" t="s">
        <v>3</v>
      </c>
      <c r="F225" s="252" t="s">
        <v>273</v>
      </c>
      <c r="G225" s="253"/>
      <c r="H225" s="253"/>
      <c r="I225" s="253"/>
      <c r="J225" s="149"/>
      <c r="K225" s="151">
        <v>152</v>
      </c>
      <c r="L225" s="149"/>
      <c r="M225" s="149"/>
      <c r="N225" s="149"/>
      <c r="O225" s="149"/>
      <c r="P225" s="149"/>
      <c r="Q225" s="149"/>
      <c r="R225" s="152"/>
      <c r="T225" s="153"/>
      <c r="U225" s="149"/>
      <c r="V225" s="149"/>
      <c r="W225" s="149"/>
      <c r="X225" s="149"/>
      <c r="Y225" s="149"/>
      <c r="Z225" s="149"/>
      <c r="AA225" s="154"/>
      <c r="AT225" s="155" t="s">
        <v>132</v>
      </c>
      <c r="AU225" s="155" t="s">
        <v>129</v>
      </c>
      <c r="AV225" s="11" t="s">
        <v>129</v>
      </c>
      <c r="AW225" s="11" t="s">
        <v>28</v>
      </c>
      <c r="AX225" s="11" t="s">
        <v>71</v>
      </c>
      <c r="AY225" s="155" t="s">
        <v>123</v>
      </c>
    </row>
    <row r="226" spans="2:65" s="12" customFormat="1" ht="22.5" customHeight="1" x14ac:dyDescent="0.3">
      <c r="B226" s="156"/>
      <c r="C226" s="157"/>
      <c r="D226" s="157"/>
      <c r="E226" s="158" t="s">
        <v>3</v>
      </c>
      <c r="F226" s="254" t="s">
        <v>134</v>
      </c>
      <c r="G226" s="255"/>
      <c r="H226" s="255"/>
      <c r="I226" s="255"/>
      <c r="J226" s="157"/>
      <c r="K226" s="159">
        <v>191.846</v>
      </c>
      <c r="L226" s="157"/>
      <c r="M226" s="157"/>
      <c r="N226" s="157"/>
      <c r="O226" s="157"/>
      <c r="P226" s="157"/>
      <c r="Q226" s="157"/>
      <c r="R226" s="160"/>
      <c r="T226" s="161"/>
      <c r="U226" s="157"/>
      <c r="V226" s="157"/>
      <c r="W226" s="157"/>
      <c r="X226" s="157"/>
      <c r="Y226" s="157"/>
      <c r="Z226" s="157"/>
      <c r="AA226" s="162"/>
      <c r="AT226" s="163" t="s">
        <v>132</v>
      </c>
      <c r="AU226" s="163" t="s">
        <v>129</v>
      </c>
      <c r="AV226" s="12" t="s">
        <v>128</v>
      </c>
      <c r="AW226" s="12" t="s">
        <v>28</v>
      </c>
      <c r="AX226" s="12" t="s">
        <v>75</v>
      </c>
      <c r="AY226" s="163" t="s">
        <v>123</v>
      </c>
    </row>
    <row r="227" spans="2:65" s="1" customFormat="1" ht="31.5" customHeight="1" x14ac:dyDescent="0.3">
      <c r="B227" s="129"/>
      <c r="C227" s="130" t="s">
        <v>274</v>
      </c>
      <c r="D227" s="130" t="s">
        <v>124</v>
      </c>
      <c r="E227" s="131" t="s">
        <v>275</v>
      </c>
      <c r="F227" s="247" t="s">
        <v>276</v>
      </c>
      <c r="G227" s="248"/>
      <c r="H227" s="248"/>
      <c r="I227" s="248"/>
      <c r="J227" s="132" t="s">
        <v>127</v>
      </c>
      <c r="K227" s="133">
        <v>152</v>
      </c>
      <c r="L227" s="249"/>
      <c r="M227" s="248"/>
      <c r="N227" s="249">
        <f>ROUND(L227*K227,3)</f>
        <v>0</v>
      </c>
      <c r="O227" s="248"/>
      <c r="P227" s="248"/>
      <c r="Q227" s="248"/>
      <c r="R227" s="134"/>
      <c r="T227" s="135" t="s">
        <v>3</v>
      </c>
      <c r="U227" s="39" t="s">
        <v>38</v>
      </c>
      <c r="V227" s="136">
        <v>0.378</v>
      </c>
      <c r="W227" s="136">
        <f>V227*K227</f>
        <v>57.456000000000003</v>
      </c>
      <c r="X227" s="136">
        <v>3.7799999999999999E-3</v>
      </c>
      <c r="Y227" s="136">
        <f>X227*K227</f>
        <v>0.57455999999999996</v>
      </c>
      <c r="Z227" s="136">
        <v>0</v>
      </c>
      <c r="AA227" s="137">
        <f>Z227*K227</f>
        <v>0</v>
      </c>
      <c r="AR227" s="16" t="s">
        <v>128</v>
      </c>
      <c r="AT227" s="16" t="s">
        <v>124</v>
      </c>
      <c r="AU227" s="16" t="s">
        <v>129</v>
      </c>
      <c r="AY227" s="16" t="s">
        <v>123</v>
      </c>
      <c r="BE227" s="138">
        <f>IF(U227="základná",N227,0)</f>
        <v>0</v>
      </c>
      <c r="BF227" s="138">
        <f>IF(U227="znížená",N227,0)</f>
        <v>0</v>
      </c>
      <c r="BG227" s="138">
        <f>IF(U227="zákl. prenesená",N227,0)</f>
        <v>0</v>
      </c>
      <c r="BH227" s="138">
        <f>IF(U227="zníž. prenesená",N227,0)</f>
        <v>0</v>
      </c>
      <c r="BI227" s="138">
        <f>IF(U227="nulová",N227,0)</f>
        <v>0</v>
      </c>
      <c r="BJ227" s="16" t="s">
        <v>129</v>
      </c>
      <c r="BK227" s="139">
        <f>ROUND(L227*K227,3)</f>
        <v>0</v>
      </c>
      <c r="BL227" s="16" t="s">
        <v>128</v>
      </c>
      <c r="BM227" s="16" t="s">
        <v>277</v>
      </c>
    </row>
    <row r="228" spans="2:65" s="10" customFormat="1" ht="22.5" customHeight="1" x14ac:dyDescent="0.3">
      <c r="B228" s="140"/>
      <c r="C228" s="141"/>
      <c r="D228" s="141"/>
      <c r="E228" s="142" t="s">
        <v>3</v>
      </c>
      <c r="F228" s="250" t="s">
        <v>272</v>
      </c>
      <c r="G228" s="251"/>
      <c r="H228" s="251"/>
      <c r="I228" s="251"/>
      <c r="J228" s="141"/>
      <c r="K228" s="143" t="s">
        <v>3</v>
      </c>
      <c r="L228" s="141"/>
      <c r="M228" s="141"/>
      <c r="N228" s="141"/>
      <c r="O228" s="141"/>
      <c r="P228" s="141"/>
      <c r="Q228" s="141"/>
      <c r="R228" s="144"/>
      <c r="T228" s="145"/>
      <c r="U228" s="141"/>
      <c r="V228" s="141"/>
      <c r="W228" s="141"/>
      <c r="X228" s="141"/>
      <c r="Y228" s="141"/>
      <c r="Z228" s="141"/>
      <c r="AA228" s="146"/>
      <c r="AT228" s="147" t="s">
        <v>132</v>
      </c>
      <c r="AU228" s="147" t="s">
        <v>129</v>
      </c>
      <c r="AV228" s="10" t="s">
        <v>75</v>
      </c>
      <c r="AW228" s="10" t="s">
        <v>28</v>
      </c>
      <c r="AX228" s="10" t="s">
        <v>71</v>
      </c>
      <c r="AY228" s="147" t="s">
        <v>123</v>
      </c>
    </row>
    <row r="229" spans="2:65" s="11" customFormat="1" ht="22.5" customHeight="1" x14ac:dyDescent="0.3">
      <c r="B229" s="148"/>
      <c r="C229" s="149"/>
      <c r="D229" s="149"/>
      <c r="E229" s="150" t="s">
        <v>3</v>
      </c>
      <c r="F229" s="252" t="s">
        <v>273</v>
      </c>
      <c r="G229" s="253"/>
      <c r="H229" s="253"/>
      <c r="I229" s="253"/>
      <c r="J229" s="149"/>
      <c r="K229" s="151">
        <v>152</v>
      </c>
      <c r="L229" s="149"/>
      <c r="M229" s="149"/>
      <c r="N229" s="149"/>
      <c r="O229" s="149"/>
      <c r="P229" s="149"/>
      <c r="Q229" s="149"/>
      <c r="R229" s="152"/>
      <c r="T229" s="153"/>
      <c r="U229" s="149"/>
      <c r="V229" s="149"/>
      <c r="W229" s="149"/>
      <c r="X229" s="149"/>
      <c r="Y229" s="149"/>
      <c r="Z229" s="149"/>
      <c r="AA229" s="154"/>
      <c r="AT229" s="155" t="s">
        <v>132</v>
      </c>
      <c r="AU229" s="155" t="s">
        <v>129</v>
      </c>
      <c r="AV229" s="11" t="s">
        <v>129</v>
      </c>
      <c r="AW229" s="11" t="s">
        <v>28</v>
      </c>
      <c r="AX229" s="11" t="s">
        <v>71</v>
      </c>
      <c r="AY229" s="155" t="s">
        <v>123</v>
      </c>
    </row>
    <row r="230" spans="2:65" s="12" customFormat="1" ht="22.5" customHeight="1" x14ac:dyDescent="0.3">
      <c r="B230" s="156"/>
      <c r="C230" s="157"/>
      <c r="D230" s="157"/>
      <c r="E230" s="158" t="s">
        <v>3</v>
      </c>
      <c r="F230" s="254" t="s">
        <v>134</v>
      </c>
      <c r="G230" s="255"/>
      <c r="H230" s="255"/>
      <c r="I230" s="255"/>
      <c r="J230" s="157"/>
      <c r="K230" s="159">
        <v>152</v>
      </c>
      <c r="L230" s="157"/>
      <c r="M230" s="157"/>
      <c r="N230" s="157"/>
      <c r="O230" s="157"/>
      <c r="P230" s="157"/>
      <c r="Q230" s="157"/>
      <c r="R230" s="160"/>
      <c r="T230" s="161"/>
      <c r="U230" s="157"/>
      <c r="V230" s="157"/>
      <c r="W230" s="157"/>
      <c r="X230" s="157"/>
      <c r="Y230" s="157"/>
      <c r="Z230" s="157"/>
      <c r="AA230" s="162"/>
      <c r="AT230" s="163" t="s">
        <v>132</v>
      </c>
      <c r="AU230" s="163" t="s">
        <v>129</v>
      </c>
      <c r="AV230" s="12" t="s">
        <v>128</v>
      </c>
      <c r="AW230" s="12" t="s">
        <v>28</v>
      </c>
      <c r="AX230" s="12" t="s">
        <v>75</v>
      </c>
      <c r="AY230" s="163" t="s">
        <v>123</v>
      </c>
    </row>
    <row r="231" spans="2:65" s="1" customFormat="1" ht="31.5" customHeight="1" x14ac:dyDescent="0.3">
      <c r="B231" s="129"/>
      <c r="C231" s="130" t="s">
        <v>278</v>
      </c>
      <c r="D231" s="130" t="s">
        <v>124</v>
      </c>
      <c r="E231" s="131" t="s">
        <v>279</v>
      </c>
      <c r="F231" s="247" t="s">
        <v>280</v>
      </c>
      <c r="G231" s="248"/>
      <c r="H231" s="248"/>
      <c r="I231" s="248"/>
      <c r="J231" s="132" t="s">
        <v>127</v>
      </c>
      <c r="K231" s="133">
        <v>39.845999999999997</v>
      </c>
      <c r="L231" s="249"/>
      <c r="M231" s="248"/>
      <c r="N231" s="249">
        <f>ROUND(L231*K231,3)</f>
        <v>0</v>
      </c>
      <c r="O231" s="248"/>
      <c r="P231" s="248"/>
      <c r="Q231" s="248"/>
      <c r="R231" s="134"/>
      <c r="T231" s="135" t="s">
        <v>3</v>
      </c>
      <c r="U231" s="39" t="s">
        <v>38</v>
      </c>
      <c r="V231" s="136">
        <v>0.41733999999999999</v>
      </c>
      <c r="W231" s="136">
        <f>V231*K231</f>
        <v>16.629329639999998</v>
      </c>
      <c r="X231" s="136">
        <v>6.5100000000000002E-3</v>
      </c>
      <c r="Y231" s="136">
        <f>X231*K231</f>
        <v>0.25939745999999997</v>
      </c>
      <c r="Z231" s="136">
        <v>0</v>
      </c>
      <c r="AA231" s="137">
        <f>Z231*K231</f>
        <v>0</v>
      </c>
      <c r="AR231" s="16" t="s">
        <v>128</v>
      </c>
      <c r="AT231" s="16" t="s">
        <v>124</v>
      </c>
      <c r="AU231" s="16" t="s">
        <v>129</v>
      </c>
      <c r="AY231" s="16" t="s">
        <v>123</v>
      </c>
      <c r="BE231" s="138">
        <f>IF(U231="základná",N231,0)</f>
        <v>0</v>
      </c>
      <c r="BF231" s="138">
        <f>IF(U231="znížená",N231,0)</f>
        <v>0</v>
      </c>
      <c r="BG231" s="138">
        <f>IF(U231="zákl. prenesená",N231,0)</f>
        <v>0</v>
      </c>
      <c r="BH231" s="138">
        <f>IF(U231="zníž. prenesená",N231,0)</f>
        <v>0</v>
      </c>
      <c r="BI231" s="138">
        <f>IF(U231="nulová",N231,0)</f>
        <v>0</v>
      </c>
      <c r="BJ231" s="16" t="s">
        <v>129</v>
      </c>
      <c r="BK231" s="139">
        <f>ROUND(L231*K231,3)</f>
        <v>0</v>
      </c>
      <c r="BL231" s="16" t="s">
        <v>128</v>
      </c>
      <c r="BM231" s="16" t="s">
        <v>281</v>
      </c>
    </row>
    <row r="232" spans="2:65" s="1" customFormat="1" ht="31.5" customHeight="1" x14ac:dyDescent="0.3">
      <c r="B232" s="129"/>
      <c r="C232" s="130" t="s">
        <v>282</v>
      </c>
      <c r="D232" s="130" t="s">
        <v>124</v>
      </c>
      <c r="E232" s="131" t="s">
        <v>283</v>
      </c>
      <c r="F232" s="247" t="s">
        <v>284</v>
      </c>
      <c r="G232" s="248"/>
      <c r="H232" s="248"/>
      <c r="I232" s="248"/>
      <c r="J232" s="132" t="s">
        <v>127</v>
      </c>
      <c r="K232" s="133">
        <v>152</v>
      </c>
      <c r="L232" s="249"/>
      <c r="M232" s="248"/>
      <c r="N232" s="249">
        <f>ROUND(L232*K232,3)</f>
        <v>0</v>
      </c>
      <c r="O232" s="248"/>
      <c r="P232" s="248"/>
      <c r="Q232" s="248"/>
      <c r="R232" s="134"/>
      <c r="T232" s="135" t="s">
        <v>3</v>
      </c>
      <c r="U232" s="39" t="s">
        <v>38</v>
      </c>
      <c r="V232" s="136">
        <v>0.111</v>
      </c>
      <c r="W232" s="136">
        <f>V232*K232</f>
        <v>16.872</v>
      </c>
      <c r="X232" s="136">
        <v>4.1599999999999996E-3</v>
      </c>
      <c r="Y232" s="136">
        <f>X232*K232</f>
        <v>0.63231999999999999</v>
      </c>
      <c r="Z232" s="136">
        <v>0</v>
      </c>
      <c r="AA232" s="137">
        <f>Z232*K232</f>
        <v>0</v>
      </c>
      <c r="AR232" s="16" t="s">
        <v>128</v>
      </c>
      <c r="AT232" s="16" t="s">
        <v>124</v>
      </c>
      <c r="AU232" s="16" t="s">
        <v>129</v>
      </c>
      <c r="AY232" s="16" t="s">
        <v>123</v>
      </c>
      <c r="BE232" s="138">
        <f>IF(U232="základná",N232,0)</f>
        <v>0</v>
      </c>
      <c r="BF232" s="138">
        <f>IF(U232="znížená",N232,0)</f>
        <v>0</v>
      </c>
      <c r="BG232" s="138">
        <f>IF(U232="zákl. prenesená",N232,0)</f>
        <v>0</v>
      </c>
      <c r="BH232" s="138">
        <f>IF(U232="zníž. prenesená",N232,0)</f>
        <v>0</v>
      </c>
      <c r="BI232" s="138">
        <f>IF(U232="nulová",N232,0)</f>
        <v>0</v>
      </c>
      <c r="BJ232" s="16" t="s">
        <v>129</v>
      </c>
      <c r="BK232" s="139">
        <f>ROUND(L232*K232,3)</f>
        <v>0</v>
      </c>
      <c r="BL232" s="16" t="s">
        <v>128</v>
      </c>
      <c r="BM232" s="16" t="s">
        <v>285</v>
      </c>
    </row>
    <row r="233" spans="2:65" s="10" customFormat="1" ht="31.5" customHeight="1" x14ac:dyDescent="0.3">
      <c r="B233" s="140"/>
      <c r="C233" s="141"/>
      <c r="D233" s="141"/>
      <c r="E233" s="142" t="s">
        <v>3</v>
      </c>
      <c r="F233" s="250" t="s">
        <v>286</v>
      </c>
      <c r="G233" s="251"/>
      <c r="H233" s="251"/>
      <c r="I233" s="251"/>
      <c r="J233" s="141"/>
      <c r="K233" s="143" t="s">
        <v>3</v>
      </c>
      <c r="L233" s="141"/>
      <c r="M233" s="141"/>
      <c r="N233" s="141"/>
      <c r="O233" s="141"/>
      <c r="P233" s="141"/>
      <c r="Q233" s="141"/>
      <c r="R233" s="144"/>
      <c r="T233" s="145"/>
      <c r="U233" s="141"/>
      <c r="V233" s="141"/>
      <c r="W233" s="141"/>
      <c r="X233" s="141"/>
      <c r="Y233" s="141"/>
      <c r="Z233" s="141"/>
      <c r="AA233" s="146"/>
      <c r="AT233" s="147" t="s">
        <v>132</v>
      </c>
      <c r="AU233" s="147" t="s">
        <v>129</v>
      </c>
      <c r="AV233" s="10" t="s">
        <v>75</v>
      </c>
      <c r="AW233" s="10" t="s">
        <v>28</v>
      </c>
      <c r="AX233" s="10" t="s">
        <v>71</v>
      </c>
      <c r="AY233" s="147" t="s">
        <v>123</v>
      </c>
    </row>
    <row r="234" spans="2:65" s="11" customFormat="1" ht="22.5" customHeight="1" x14ac:dyDescent="0.3">
      <c r="B234" s="148"/>
      <c r="C234" s="149"/>
      <c r="D234" s="149"/>
      <c r="E234" s="150" t="s">
        <v>3</v>
      </c>
      <c r="F234" s="252" t="s">
        <v>273</v>
      </c>
      <c r="G234" s="253"/>
      <c r="H234" s="253"/>
      <c r="I234" s="253"/>
      <c r="J234" s="149"/>
      <c r="K234" s="151">
        <v>152</v>
      </c>
      <c r="L234" s="149"/>
      <c r="M234" s="149"/>
      <c r="N234" s="149"/>
      <c r="O234" s="149"/>
      <c r="P234" s="149"/>
      <c r="Q234" s="149"/>
      <c r="R234" s="152"/>
      <c r="T234" s="153"/>
      <c r="U234" s="149"/>
      <c r="V234" s="149"/>
      <c r="W234" s="149"/>
      <c r="X234" s="149"/>
      <c r="Y234" s="149"/>
      <c r="Z234" s="149"/>
      <c r="AA234" s="154"/>
      <c r="AT234" s="155" t="s">
        <v>132</v>
      </c>
      <c r="AU234" s="155" t="s">
        <v>129</v>
      </c>
      <c r="AV234" s="11" t="s">
        <v>129</v>
      </c>
      <c r="AW234" s="11" t="s">
        <v>28</v>
      </c>
      <c r="AX234" s="11" t="s">
        <v>71</v>
      </c>
      <c r="AY234" s="155" t="s">
        <v>123</v>
      </c>
    </row>
    <row r="235" spans="2:65" s="12" customFormat="1" ht="22.5" customHeight="1" x14ac:dyDescent="0.3">
      <c r="B235" s="156"/>
      <c r="C235" s="157"/>
      <c r="D235" s="157"/>
      <c r="E235" s="158" t="s">
        <v>3</v>
      </c>
      <c r="F235" s="254" t="s">
        <v>134</v>
      </c>
      <c r="G235" s="255"/>
      <c r="H235" s="255"/>
      <c r="I235" s="255"/>
      <c r="J235" s="157"/>
      <c r="K235" s="159">
        <v>152</v>
      </c>
      <c r="L235" s="157"/>
      <c r="M235" s="157"/>
      <c r="N235" s="157"/>
      <c r="O235" s="157"/>
      <c r="P235" s="157"/>
      <c r="Q235" s="157"/>
      <c r="R235" s="160"/>
      <c r="T235" s="161"/>
      <c r="U235" s="157"/>
      <c r="V235" s="157"/>
      <c r="W235" s="157"/>
      <c r="X235" s="157"/>
      <c r="Y235" s="157"/>
      <c r="Z235" s="157"/>
      <c r="AA235" s="162"/>
      <c r="AT235" s="163" t="s">
        <v>132</v>
      </c>
      <c r="AU235" s="163" t="s">
        <v>129</v>
      </c>
      <c r="AV235" s="12" t="s">
        <v>128</v>
      </c>
      <c r="AW235" s="12" t="s">
        <v>28</v>
      </c>
      <c r="AX235" s="12" t="s">
        <v>75</v>
      </c>
      <c r="AY235" s="163" t="s">
        <v>123</v>
      </c>
    </row>
    <row r="236" spans="2:65" s="9" customFormat="1" ht="29.85" customHeight="1" x14ac:dyDescent="0.3">
      <c r="B236" s="118"/>
      <c r="C236" s="119"/>
      <c r="D236" s="128" t="s">
        <v>96</v>
      </c>
      <c r="E236" s="128"/>
      <c r="F236" s="128"/>
      <c r="G236" s="128"/>
      <c r="H236" s="128"/>
      <c r="I236" s="128"/>
      <c r="J236" s="128"/>
      <c r="K236" s="128"/>
      <c r="L236" s="128"/>
      <c r="M236" s="128"/>
      <c r="N236" s="268">
        <f>BK236</f>
        <v>0</v>
      </c>
      <c r="O236" s="269"/>
      <c r="P236" s="269"/>
      <c r="Q236" s="269"/>
      <c r="R236" s="121"/>
      <c r="T236" s="122"/>
      <c r="U236" s="119"/>
      <c r="V236" s="119"/>
      <c r="W236" s="123">
        <f>SUM(W237:W238)</f>
        <v>11.475</v>
      </c>
      <c r="X236" s="119"/>
      <c r="Y236" s="123">
        <f>SUM(Y237:Y238)</f>
        <v>2.5500000000000002E-2</v>
      </c>
      <c r="Z236" s="119"/>
      <c r="AA236" s="124">
        <f>SUM(AA237:AA238)</f>
        <v>0</v>
      </c>
      <c r="AR236" s="125" t="s">
        <v>75</v>
      </c>
      <c r="AT236" s="126" t="s">
        <v>70</v>
      </c>
      <c r="AU236" s="126" t="s">
        <v>75</v>
      </c>
      <c r="AY236" s="125" t="s">
        <v>123</v>
      </c>
      <c r="BK236" s="127">
        <f>SUM(BK237:BK238)</f>
        <v>0</v>
      </c>
    </row>
    <row r="237" spans="2:65" s="1" customFormat="1" ht="31.5" customHeight="1" x14ac:dyDescent="0.3">
      <c r="B237" s="129"/>
      <c r="C237" s="130" t="s">
        <v>287</v>
      </c>
      <c r="D237" s="130" t="s">
        <v>124</v>
      </c>
      <c r="E237" s="131" t="s">
        <v>288</v>
      </c>
      <c r="F237" s="247" t="s">
        <v>289</v>
      </c>
      <c r="G237" s="248"/>
      <c r="H237" s="248"/>
      <c r="I237" s="248"/>
      <c r="J237" s="132" t="s">
        <v>186</v>
      </c>
      <c r="K237" s="133">
        <v>50</v>
      </c>
      <c r="L237" s="249"/>
      <c r="M237" s="248"/>
      <c r="N237" s="249">
        <f>ROUND(L237*K237,3)</f>
        <v>0</v>
      </c>
      <c r="O237" s="248"/>
      <c r="P237" s="248"/>
      <c r="Q237" s="248"/>
      <c r="R237" s="134"/>
      <c r="T237" s="135" t="s">
        <v>3</v>
      </c>
      <c r="U237" s="39" t="s">
        <v>38</v>
      </c>
      <c r="V237" s="136">
        <v>0.22500000000000001</v>
      </c>
      <c r="W237" s="136">
        <f>V237*K237</f>
        <v>11.25</v>
      </c>
      <c r="X237" s="136">
        <v>5.0000000000000001E-4</v>
      </c>
      <c r="Y237" s="136">
        <f>X237*K237</f>
        <v>2.5000000000000001E-2</v>
      </c>
      <c r="Z237" s="136">
        <v>0</v>
      </c>
      <c r="AA237" s="137">
        <f>Z237*K237</f>
        <v>0</v>
      </c>
      <c r="AR237" s="16" t="s">
        <v>128</v>
      </c>
      <c r="AT237" s="16" t="s">
        <v>124</v>
      </c>
      <c r="AU237" s="16" t="s">
        <v>129</v>
      </c>
      <c r="AY237" s="16" t="s">
        <v>123</v>
      </c>
      <c r="BE237" s="138">
        <f>IF(U237="základná",N237,0)</f>
        <v>0</v>
      </c>
      <c r="BF237" s="138">
        <f>IF(U237="znížená",N237,0)</f>
        <v>0</v>
      </c>
      <c r="BG237" s="138">
        <f>IF(U237="zákl. prenesená",N237,0)</f>
        <v>0</v>
      </c>
      <c r="BH237" s="138">
        <f>IF(U237="zníž. prenesená",N237,0)</f>
        <v>0</v>
      </c>
      <c r="BI237" s="138">
        <f>IF(U237="nulová",N237,0)</f>
        <v>0</v>
      </c>
      <c r="BJ237" s="16" t="s">
        <v>129</v>
      </c>
      <c r="BK237" s="139">
        <f>ROUND(L237*K237,3)</f>
        <v>0</v>
      </c>
      <c r="BL237" s="16" t="s">
        <v>128</v>
      </c>
      <c r="BM237" s="16" t="s">
        <v>290</v>
      </c>
    </row>
    <row r="238" spans="2:65" s="1" customFormat="1" ht="22.5" customHeight="1" x14ac:dyDescent="0.3">
      <c r="B238" s="129"/>
      <c r="C238" s="130" t="s">
        <v>291</v>
      </c>
      <c r="D238" s="130" t="s">
        <v>124</v>
      </c>
      <c r="E238" s="131" t="s">
        <v>292</v>
      </c>
      <c r="F238" s="247" t="s">
        <v>293</v>
      </c>
      <c r="G238" s="248"/>
      <c r="H238" s="248"/>
      <c r="I238" s="248"/>
      <c r="J238" s="132" t="s">
        <v>294</v>
      </c>
      <c r="K238" s="133">
        <v>1</v>
      </c>
      <c r="L238" s="249"/>
      <c r="M238" s="248"/>
      <c r="N238" s="249">
        <f>ROUND(L238*K238,3)</f>
        <v>0</v>
      </c>
      <c r="O238" s="248"/>
      <c r="P238" s="248"/>
      <c r="Q238" s="248"/>
      <c r="R238" s="134"/>
      <c r="T238" s="135" t="s">
        <v>3</v>
      </c>
      <c r="U238" s="39" t="s">
        <v>38</v>
      </c>
      <c r="V238" s="136">
        <v>0.22500000000000001</v>
      </c>
      <c r="W238" s="136">
        <f>V238*K238</f>
        <v>0.22500000000000001</v>
      </c>
      <c r="X238" s="136">
        <v>5.0000000000000001E-4</v>
      </c>
      <c r="Y238" s="136">
        <f>X238*K238</f>
        <v>5.0000000000000001E-4</v>
      </c>
      <c r="Z238" s="136">
        <v>0</v>
      </c>
      <c r="AA238" s="137">
        <f>Z238*K238</f>
        <v>0</v>
      </c>
      <c r="AR238" s="16" t="s">
        <v>128</v>
      </c>
      <c r="AT238" s="16" t="s">
        <v>124</v>
      </c>
      <c r="AU238" s="16" t="s">
        <v>129</v>
      </c>
      <c r="AY238" s="16" t="s">
        <v>123</v>
      </c>
      <c r="BE238" s="138">
        <f>IF(U238="základná",N238,0)</f>
        <v>0</v>
      </c>
      <c r="BF238" s="138">
        <f>IF(U238="znížená",N238,0)</f>
        <v>0</v>
      </c>
      <c r="BG238" s="138">
        <f>IF(U238="zákl. prenesená",N238,0)</f>
        <v>0</v>
      </c>
      <c r="BH238" s="138">
        <f>IF(U238="zníž. prenesená",N238,0)</f>
        <v>0</v>
      </c>
      <c r="BI238" s="138">
        <f>IF(U238="nulová",N238,0)</f>
        <v>0</v>
      </c>
      <c r="BJ238" s="16" t="s">
        <v>129</v>
      </c>
      <c r="BK238" s="139">
        <f>ROUND(L238*K238,3)</f>
        <v>0</v>
      </c>
      <c r="BL238" s="16" t="s">
        <v>128</v>
      </c>
      <c r="BM238" s="16" t="s">
        <v>295</v>
      </c>
    </row>
    <row r="239" spans="2:65" s="9" customFormat="1" ht="29.85" customHeight="1" x14ac:dyDescent="0.3">
      <c r="B239" s="118"/>
      <c r="C239" s="119"/>
      <c r="D239" s="128" t="s">
        <v>97</v>
      </c>
      <c r="E239" s="128"/>
      <c r="F239" s="128"/>
      <c r="G239" s="128"/>
      <c r="H239" s="128"/>
      <c r="I239" s="128"/>
      <c r="J239" s="128"/>
      <c r="K239" s="128"/>
      <c r="L239" s="128"/>
      <c r="M239" s="128"/>
      <c r="N239" s="261">
        <f>BK239</f>
        <v>0</v>
      </c>
      <c r="O239" s="262"/>
      <c r="P239" s="262"/>
      <c r="Q239" s="262"/>
      <c r="R239" s="121"/>
      <c r="T239" s="122"/>
      <c r="U239" s="119"/>
      <c r="V239" s="119"/>
      <c r="W239" s="123">
        <f>SUM(W240:W262)</f>
        <v>301.58427600000005</v>
      </c>
      <c r="X239" s="119"/>
      <c r="Y239" s="123">
        <f>SUM(Y240:Y262)</f>
        <v>13.455844040000001</v>
      </c>
      <c r="Z239" s="119"/>
      <c r="AA239" s="124">
        <f>SUM(AA240:AA262)</f>
        <v>11.318913999999999</v>
      </c>
      <c r="AR239" s="125" t="s">
        <v>75</v>
      </c>
      <c r="AT239" s="126" t="s">
        <v>70</v>
      </c>
      <c r="AU239" s="126" t="s">
        <v>75</v>
      </c>
      <c r="AY239" s="125" t="s">
        <v>123</v>
      </c>
      <c r="BK239" s="127">
        <f>SUM(BK240:BK262)</f>
        <v>0</v>
      </c>
    </row>
    <row r="240" spans="2:65" s="1" customFormat="1" ht="44.25" customHeight="1" x14ac:dyDescent="0.3">
      <c r="B240" s="129"/>
      <c r="C240" s="130" t="s">
        <v>296</v>
      </c>
      <c r="D240" s="130" t="s">
        <v>124</v>
      </c>
      <c r="E240" s="131" t="s">
        <v>297</v>
      </c>
      <c r="F240" s="247" t="s">
        <v>298</v>
      </c>
      <c r="G240" s="248"/>
      <c r="H240" s="248"/>
      <c r="I240" s="248"/>
      <c r="J240" s="132" t="s">
        <v>186</v>
      </c>
      <c r="K240" s="133">
        <v>53.128</v>
      </c>
      <c r="L240" s="249"/>
      <c r="M240" s="248"/>
      <c r="N240" s="249">
        <f>ROUND(L240*K240,3)</f>
        <v>0</v>
      </c>
      <c r="O240" s="248"/>
      <c r="P240" s="248"/>
      <c r="Q240" s="248"/>
      <c r="R240" s="134"/>
      <c r="T240" s="135" t="s">
        <v>3</v>
      </c>
      <c r="U240" s="39" t="s">
        <v>38</v>
      </c>
      <c r="V240" s="136">
        <v>0.1</v>
      </c>
      <c r="W240" s="136">
        <f>V240*K240</f>
        <v>5.3128000000000002</v>
      </c>
      <c r="X240" s="136">
        <v>8.3180000000000004E-2</v>
      </c>
      <c r="Y240" s="136">
        <f>X240*K240</f>
        <v>4.4191870400000006</v>
      </c>
      <c r="Z240" s="136">
        <v>0</v>
      </c>
      <c r="AA240" s="137">
        <f>Z240*K240</f>
        <v>0</v>
      </c>
      <c r="AR240" s="16" t="s">
        <v>128</v>
      </c>
      <c r="AT240" s="16" t="s">
        <v>124</v>
      </c>
      <c r="AU240" s="16" t="s">
        <v>129</v>
      </c>
      <c r="AY240" s="16" t="s">
        <v>123</v>
      </c>
      <c r="BE240" s="138">
        <f>IF(U240="základná",N240,0)</f>
        <v>0</v>
      </c>
      <c r="BF240" s="138">
        <f>IF(U240="znížená",N240,0)</f>
        <v>0</v>
      </c>
      <c r="BG240" s="138">
        <f>IF(U240="zákl. prenesená",N240,0)</f>
        <v>0</v>
      </c>
      <c r="BH240" s="138">
        <f>IF(U240="zníž. prenesená",N240,0)</f>
        <v>0</v>
      </c>
      <c r="BI240" s="138">
        <f>IF(U240="nulová",N240,0)</f>
        <v>0</v>
      </c>
      <c r="BJ240" s="16" t="s">
        <v>129</v>
      </c>
      <c r="BK240" s="139">
        <f>ROUND(L240*K240,3)</f>
        <v>0</v>
      </c>
      <c r="BL240" s="16" t="s">
        <v>128</v>
      </c>
      <c r="BM240" s="16" t="s">
        <v>299</v>
      </c>
    </row>
    <row r="241" spans="2:65" s="10" customFormat="1" ht="22.5" customHeight="1" x14ac:dyDescent="0.3">
      <c r="B241" s="140"/>
      <c r="C241" s="141"/>
      <c r="D241" s="141"/>
      <c r="E241" s="142" t="s">
        <v>3</v>
      </c>
      <c r="F241" s="250" t="s">
        <v>148</v>
      </c>
      <c r="G241" s="251"/>
      <c r="H241" s="251"/>
      <c r="I241" s="251"/>
      <c r="J241" s="141"/>
      <c r="K241" s="143" t="s">
        <v>3</v>
      </c>
      <c r="L241" s="141"/>
      <c r="M241" s="141"/>
      <c r="N241" s="141"/>
      <c r="O241" s="141"/>
      <c r="P241" s="141"/>
      <c r="Q241" s="141"/>
      <c r="R241" s="144"/>
      <c r="T241" s="145"/>
      <c r="U241" s="141"/>
      <c r="V241" s="141"/>
      <c r="W241" s="141"/>
      <c r="X241" s="141"/>
      <c r="Y241" s="141"/>
      <c r="Z241" s="141"/>
      <c r="AA241" s="146"/>
      <c r="AT241" s="147" t="s">
        <v>132</v>
      </c>
      <c r="AU241" s="147" t="s">
        <v>129</v>
      </c>
      <c r="AV241" s="10" t="s">
        <v>75</v>
      </c>
      <c r="AW241" s="10" t="s">
        <v>28</v>
      </c>
      <c r="AX241" s="10" t="s">
        <v>71</v>
      </c>
      <c r="AY241" s="147" t="s">
        <v>123</v>
      </c>
    </row>
    <row r="242" spans="2:65" s="11" customFormat="1" ht="31.5" customHeight="1" x14ac:dyDescent="0.3">
      <c r="B242" s="148"/>
      <c r="C242" s="149"/>
      <c r="D242" s="149"/>
      <c r="E242" s="150" t="s">
        <v>3</v>
      </c>
      <c r="F242" s="252" t="s">
        <v>300</v>
      </c>
      <c r="G242" s="253"/>
      <c r="H242" s="253"/>
      <c r="I242" s="253"/>
      <c r="J242" s="149"/>
      <c r="K242" s="151">
        <v>53.128</v>
      </c>
      <c r="L242" s="149"/>
      <c r="M242" s="149"/>
      <c r="N242" s="149"/>
      <c r="O242" s="149"/>
      <c r="P242" s="149"/>
      <c r="Q242" s="149"/>
      <c r="R242" s="152"/>
      <c r="T242" s="153"/>
      <c r="U242" s="149"/>
      <c r="V242" s="149"/>
      <c r="W242" s="149"/>
      <c r="X242" s="149"/>
      <c r="Y242" s="149"/>
      <c r="Z242" s="149"/>
      <c r="AA242" s="154"/>
      <c r="AT242" s="155" t="s">
        <v>132</v>
      </c>
      <c r="AU242" s="155" t="s">
        <v>129</v>
      </c>
      <c r="AV242" s="11" t="s">
        <v>129</v>
      </c>
      <c r="AW242" s="11" t="s">
        <v>28</v>
      </c>
      <c r="AX242" s="11" t="s">
        <v>71</v>
      </c>
      <c r="AY242" s="155" t="s">
        <v>123</v>
      </c>
    </row>
    <row r="243" spans="2:65" s="12" customFormat="1" ht="22.5" customHeight="1" x14ac:dyDescent="0.3">
      <c r="B243" s="156"/>
      <c r="C243" s="157"/>
      <c r="D243" s="157"/>
      <c r="E243" s="158" t="s">
        <v>3</v>
      </c>
      <c r="F243" s="254" t="s">
        <v>134</v>
      </c>
      <c r="G243" s="255"/>
      <c r="H243" s="255"/>
      <c r="I243" s="255"/>
      <c r="J243" s="157"/>
      <c r="K243" s="159">
        <v>53.128</v>
      </c>
      <c r="L243" s="157"/>
      <c r="M243" s="157"/>
      <c r="N243" s="157"/>
      <c r="O243" s="157"/>
      <c r="P243" s="157"/>
      <c r="Q243" s="157"/>
      <c r="R243" s="160"/>
      <c r="T243" s="161"/>
      <c r="U243" s="157"/>
      <c r="V243" s="157"/>
      <c r="W243" s="157"/>
      <c r="X243" s="157"/>
      <c r="Y243" s="157"/>
      <c r="Z243" s="157"/>
      <c r="AA243" s="162"/>
      <c r="AT243" s="163" t="s">
        <v>132</v>
      </c>
      <c r="AU243" s="163" t="s">
        <v>129</v>
      </c>
      <c r="AV243" s="12" t="s">
        <v>128</v>
      </c>
      <c r="AW243" s="12" t="s">
        <v>28</v>
      </c>
      <c r="AX243" s="12" t="s">
        <v>75</v>
      </c>
      <c r="AY243" s="163" t="s">
        <v>123</v>
      </c>
    </row>
    <row r="244" spans="2:65" s="1" customFormat="1" ht="22.5" customHeight="1" x14ac:dyDescent="0.3">
      <c r="B244" s="129"/>
      <c r="C244" s="164" t="s">
        <v>301</v>
      </c>
      <c r="D244" s="164" t="s">
        <v>161</v>
      </c>
      <c r="E244" s="165" t="s">
        <v>302</v>
      </c>
      <c r="F244" s="257" t="s">
        <v>303</v>
      </c>
      <c r="G244" s="258"/>
      <c r="H244" s="258"/>
      <c r="I244" s="258"/>
      <c r="J244" s="166" t="s">
        <v>173</v>
      </c>
      <c r="K244" s="167">
        <v>53.658999999999999</v>
      </c>
      <c r="L244" s="259"/>
      <c r="M244" s="258"/>
      <c r="N244" s="259">
        <f t="shared" ref="N244:N251" si="0">ROUND(L244*K244,3)</f>
        <v>0</v>
      </c>
      <c r="O244" s="248"/>
      <c r="P244" s="248"/>
      <c r="Q244" s="248"/>
      <c r="R244" s="134"/>
      <c r="T244" s="135" t="s">
        <v>3</v>
      </c>
      <c r="U244" s="39" t="s">
        <v>38</v>
      </c>
      <c r="V244" s="136">
        <v>0</v>
      </c>
      <c r="W244" s="136">
        <f t="shared" ref="W244:W251" si="1">V244*K244</f>
        <v>0</v>
      </c>
      <c r="X244" s="136">
        <v>2.3E-2</v>
      </c>
      <c r="Y244" s="136">
        <f t="shared" ref="Y244:Y251" si="2">X244*K244</f>
        <v>1.2341569999999999</v>
      </c>
      <c r="Z244" s="136">
        <v>0</v>
      </c>
      <c r="AA244" s="137">
        <f t="shared" ref="AA244:AA251" si="3">Z244*K244</f>
        <v>0</v>
      </c>
      <c r="AR244" s="16" t="s">
        <v>165</v>
      </c>
      <c r="AT244" s="16" t="s">
        <v>161</v>
      </c>
      <c r="AU244" s="16" t="s">
        <v>129</v>
      </c>
      <c r="AY244" s="16" t="s">
        <v>123</v>
      </c>
      <c r="BE244" s="138">
        <f t="shared" ref="BE244:BE251" si="4">IF(U244="základná",N244,0)</f>
        <v>0</v>
      </c>
      <c r="BF244" s="138">
        <f t="shared" ref="BF244:BF251" si="5">IF(U244="znížená",N244,0)</f>
        <v>0</v>
      </c>
      <c r="BG244" s="138">
        <f t="shared" ref="BG244:BG251" si="6">IF(U244="zákl. prenesená",N244,0)</f>
        <v>0</v>
      </c>
      <c r="BH244" s="138">
        <f t="shared" ref="BH244:BH251" si="7">IF(U244="zníž. prenesená",N244,0)</f>
        <v>0</v>
      </c>
      <c r="BI244" s="138">
        <f t="shared" ref="BI244:BI251" si="8">IF(U244="nulová",N244,0)</f>
        <v>0</v>
      </c>
      <c r="BJ244" s="16" t="s">
        <v>129</v>
      </c>
      <c r="BK244" s="139">
        <f t="shared" ref="BK244:BK251" si="9">ROUND(L244*K244,3)</f>
        <v>0</v>
      </c>
      <c r="BL244" s="16" t="s">
        <v>128</v>
      </c>
      <c r="BM244" s="16" t="s">
        <v>304</v>
      </c>
    </row>
    <row r="245" spans="2:65" s="1" customFormat="1" ht="31.5" customHeight="1" x14ac:dyDescent="0.3">
      <c r="B245" s="129"/>
      <c r="C245" s="130" t="s">
        <v>305</v>
      </c>
      <c r="D245" s="130" t="s">
        <v>124</v>
      </c>
      <c r="E245" s="131" t="s">
        <v>306</v>
      </c>
      <c r="F245" s="247" t="s">
        <v>307</v>
      </c>
      <c r="G245" s="248"/>
      <c r="H245" s="248"/>
      <c r="I245" s="248"/>
      <c r="J245" s="132" t="s">
        <v>127</v>
      </c>
      <c r="K245" s="133">
        <v>150</v>
      </c>
      <c r="L245" s="249"/>
      <c r="M245" s="248"/>
      <c r="N245" s="249">
        <f t="shared" si="0"/>
        <v>0</v>
      </c>
      <c r="O245" s="248"/>
      <c r="P245" s="248"/>
      <c r="Q245" s="248"/>
      <c r="R245" s="134"/>
      <c r="T245" s="135" t="s">
        <v>3</v>
      </c>
      <c r="U245" s="39" t="s">
        <v>38</v>
      </c>
      <c r="V245" s="136">
        <v>0.13200000000000001</v>
      </c>
      <c r="W245" s="136">
        <f t="shared" si="1"/>
        <v>19.8</v>
      </c>
      <c r="X245" s="136">
        <v>2.572E-2</v>
      </c>
      <c r="Y245" s="136">
        <f t="shared" si="2"/>
        <v>3.8580000000000001</v>
      </c>
      <c r="Z245" s="136">
        <v>0</v>
      </c>
      <c r="AA245" s="137">
        <f t="shared" si="3"/>
        <v>0</v>
      </c>
      <c r="AR245" s="16" t="s">
        <v>128</v>
      </c>
      <c r="AT245" s="16" t="s">
        <v>124</v>
      </c>
      <c r="AU245" s="16" t="s">
        <v>129</v>
      </c>
      <c r="AY245" s="16" t="s">
        <v>123</v>
      </c>
      <c r="BE245" s="138">
        <f t="shared" si="4"/>
        <v>0</v>
      </c>
      <c r="BF245" s="138">
        <f t="shared" si="5"/>
        <v>0</v>
      </c>
      <c r="BG245" s="138">
        <f t="shared" si="6"/>
        <v>0</v>
      </c>
      <c r="BH245" s="138">
        <f t="shared" si="7"/>
        <v>0</v>
      </c>
      <c r="BI245" s="138">
        <f t="shared" si="8"/>
        <v>0</v>
      </c>
      <c r="BJ245" s="16" t="s">
        <v>129</v>
      </c>
      <c r="BK245" s="139">
        <f t="shared" si="9"/>
        <v>0</v>
      </c>
      <c r="BL245" s="16" t="s">
        <v>128</v>
      </c>
      <c r="BM245" s="16" t="s">
        <v>308</v>
      </c>
    </row>
    <row r="246" spans="2:65" s="1" customFormat="1" ht="44.25" customHeight="1" x14ac:dyDescent="0.3">
      <c r="B246" s="129"/>
      <c r="C246" s="130" t="s">
        <v>309</v>
      </c>
      <c r="D246" s="130" t="s">
        <v>124</v>
      </c>
      <c r="E246" s="131" t="s">
        <v>310</v>
      </c>
      <c r="F246" s="247" t="s">
        <v>311</v>
      </c>
      <c r="G246" s="248"/>
      <c r="H246" s="248"/>
      <c r="I246" s="248"/>
      <c r="J246" s="132" t="s">
        <v>127</v>
      </c>
      <c r="K246" s="133">
        <v>300</v>
      </c>
      <c r="L246" s="249"/>
      <c r="M246" s="248"/>
      <c r="N246" s="249">
        <f t="shared" si="0"/>
        <v>0</v>
      </c>
      <c r="O246" s="248"/>
      <c r="P246" s="248"/>
      <c r="Q246" s="248"/>
      <c r="R246" s="134"/>
      <c r="T246" s="135" t="s">
        <v>3</v>
      </c>
      <c r="U246" s="39" t="s">
        <v>38</v>
      </c>
      <c r="V246" s="136">
        <v>6.0000000000000001E-3</v>
      </c>
      <c r="W246" s="136">
        <f t="shared" si="1"/>
        <v>1.8</v>
      </c>
      <c r="X246" s="136">
        <v>0</v>
      </c>
      <c r="Y246" s="136">
        <f t="shared" si="2"/>
        <v>0</v>
      </c>
      <c r="Z246" s="136">
        <v>0</v>
      </c>
      <c r="AA246" s="137">
        <f t="shared" si="3"/>
        <v>0</v>
      </c>
      <c r="AR246" s="16" t="s">
        <v>128</v>
      </c>
      <c r="AT246" s="16" t="s">
        <v>124</v>
      </c>
      <c r="AU246" s="16" t="s">
        <v>129</v>
      </c>
      <c r="AY246" s="16" t="s">
        <v>123</v>
      </c>
      <c r="BE246" s="138">
        <f t="shared" si="4"/>
        <v>0</v>
      </c>
      <c r="BF246" s="138">
        <f t="shared" si="5"/>
        <v>0</v>
      </c>
      <c r="BG246" s="138">
        <f t="shared" si="6"/>
        <v>0</v>
      </c>
      <c r="BH246" s="138">
        <f t="shared" si="7"/>
        <v>0</v>
      </c>
      <c r="BI246" s="138">
        <f t="shared" si="8"/>
        <v>0</v>
      </c>
      <c r="BJ246" s="16" t="s">
        <v>129</v>
      </c>
      <c r="BK246" s="139">
        <f t="shared" si="9"/>
        <v>0</v>
      </c>
      <c r="BL246" s="16" t="s">
        <v>128</v>
      </c>
      <c r="BM246" s="16" t="s">
        <v>312</v>
      </c>
    </row>
    <row r="247" spans="2:65" s="1" customFormat="1" ht="44.25" customHeight="1" x14ac:dyDescent="0.3">
      <c r="B247" s="129"/>
      <c r="C247" s="130" t="s">
        <v>313</v>
      </c>
      <c r="D247" s="130" t="s">
        <v>124</v>
      </c>
      <c r="E247" s="131" t="s">
        <v>314</v>
      </c>
      <c r="F247" s="247" t="s">
        <v>315</v>
      </c>
      <c r="G247" s="248"/>
      <c r="H247" s="248"/>
      <c r="I247" s="248"/>
      <c r="J247" s="132" t="s">
        <v>127</v>
      </c>
      <c r="K247" s="133">
        <v>150</v>
      </c>
      <c r="L247" s="249"/>
      <c r="M247" s="248"/>
      <c r="N247" s="249">
        <f t="shared" si="0"/>
        <v>0</v>
      </c>
      <c r="O247" s="248"/>
      <c r="P247" s="248"/>
      <c r="Q247" s="248"/>
      <c r="R247" s="134"/>
      <c r="T247" s="135" t="s">
        <v>3</v>
      </c>
      <c r="U247" s="39" t="s">
        <v>38</v>
      </c>
      <c r="V247" s="136">
        <v>9.1999999999999998E-2</v>
      </c>
      <c r="W247" s="136">
        <f t="shared" si="1"/>
        <v>13.799999999999999</v>
      </c>
      <c r="X247" s="136">
        <v>2.572E-2</v>
      </c>
      <c r="Y247" s="136">
        <f t="shared" si="2"/>
        <v>3.8580000000000001</v>
      </c>
      <c r="Z247" s="136">
        <v>0</v>
      </c>
      <c r="AA247" s="137">
        <f t="shared" si="3"/>
        <v>0</v>
      </c>
      <c r="AR247" s="16" t="s">
        <v>128</v>
      </c>
      <c r="AT247" s="16" t="s">
        <v>124</v>
      </c>
      <c r="AU247" s="16" t="s">
        <v>129</v>
      </c>
      <c r="AY247" s="16" t="s">
        <v>123</v>
      </c>
      <c r="BE247" s="138">
        <f t="shared" si="4"/>
        <v>0</v>
      </c>
      <c r="BF247" s="138">
        <f t="shared" si="5"/>
        <v>0</v>
      </c>
      <c r="BG247" s="138">
        <f t="shared" si="6"/>
        <v>0</v>
      </c>
      <c r="BH247" s="138">
        <f t="shared" si="7"/>
        <v>0</v>
      </c>
      <c r="BI247" s="138">
        <f t="shared" si="8"/>
        <v>0</v>
      </c>
      <c r="BJ247" s="16" t="s">
        <v>129</v>
      </c>
      <c r="BK247" s="139">
        <f t="shared" si="9"/>
        <v>0</v>
      </c>
      <c r="BL247" s="16" t="s">
        <v>128</v>
      </c>
      <c r="BM247" s="16" t="s">
        <v>316</v>
      </c>
    </row>
    <row r="248" spans="2:65" s="1" customFormat="1" ht="31.5" customHeight="1" x14ac:dyDescent="0.3">
      <c r="B248" s="129"/>
      <c r="C248" s="130" t="s">
        <v>317</v>
      </c>
      <c r="D248" s="130" t="s">
        <v>124</v>
      </c>
      <c r="E248" s="131" t="s">
        <v>318</v>
      </c>
      <c r="F248" s="247" t="s">
        <v>319</v>
      </c>
      <c r="G248" s="248"/>
      <c r="H248" s="248"/>
      <c r="I248" s="248"/>
      <c r="J248" s="132" t="s">
        <v>127</v>
      </c>
      <c r="K248" s="133">
        <v>50</v>
      </c>
      <c r="L248" s="249"/>
      <c r="M248" s="248"/>
      <c r="N248" s="249">
        <f t="shared" si="0"/>
        <v>0</v>
      </c>
      <c r="O248" s="248"/>
      <c r="P248" s="248"/>
      <c r="Q248" s="248"/>
      <c r="R248" s="134"/>
      <c r="T248" s="135" t="s">
        <v>3</v>
      </c>
      <c r="U248" s="39" t="s">
        <v>38</v>
      </c>
      <c r="V248" s="136">
        <v>9.9210000000000007E-2</v>
      </c>
      <c r="W248" s="136">
        <f t="shared" si="1"/>
        <v>4.9605000000000006</v>
      </c>
      <c r="X248" s="136">
        <v>1.5299999999999999E-3</v>
      </c>
      <c r="Y248" s="136">
        <f t="shared" si="2"/>
        <v>7.6499999999999999E-2</v>
      </c>
      <c r="Z248" s="136">
        <v>0</v>
      </c>
      <c r="AA248" s="137">
        <f t="shared" si="3"/>
        <v>0</v>
      </c>
      <c r="AR248" s="16" t="s">
        <v>128</v>
      </c>
      <c r="AT248" s="16" t="s">
        <v>124</v>
      </c>
      <c r="AU248" s="16" t="s">
        <v>129</v>
      </c>
      <c r="AY248" s="16" t="s">
        <v>123</v>
      </c>
      <c r="BE248" s="138">
        <f t="shared" si="4"/>
        <v>0</v>
      </c>
      <c r="BF248" s="138">
        <f t="shared" si="5"/>
        <v>0</v>
      </c>
      <c r="BG248" s="138">
        <f t="shared" si="6"/>
        <v>0</v>
      </c>
      <c r="BH248" s="138">
        <f t="shared" si="7"/>
        <v>0</v>
      </c>
      <c r="BI248" s="138">
        <f t="shared" si="8"/>
        <v>0</v>
      </c>
      <c r="BJ248" s="16" t="s">
        <v>129</v>
      </c>
      <c r="BK248" s="139">
        <f t="shared" si="9"/>
        <v>0</v>
      </c>
      <c r="BL248" s="16" t="s">
        <v>128</v>
      </c>
      <c r="BM248" s="16" t="s">
        <v>320</v>
      </c>
    </row>
    <row r="249" spans="2:65" s="1" customFormat="1" ht="44.25" customHeight="1" x14ac:dyDescent="0.3">
      <c r="B249" s="129"/>
      <c r="C249" s="130" t="s">
        <v>321</v>
      </c>
      <c r="D249" s="130" t="s">
        <v>124</v>
      </c>
      <c r="E249" s="131" t="s">
        <v>322</v>
      </c>
      <c r="F249" s="247" t="s">
        <v>323</v>
      </c>
      <c r="G249" s="248"/>
      <c r="H249" s="248"/>
      <c r="I249" s="248"/>
      <c r="J249" s="132" t="s">
        <v>324</v>
      </c>
      <c r="K249" s="133">
        <v>40</v>
      </c>
      <c r="L249" s="249"/>
      <c r="M249" s="248"/>
      <c r="N249" s="249">
        <f t="shared" si="0"/>
        <v>0</v>
      </c>
      <c r="O249" s="248"/>
      <c r="P249" s="248"/>
      <c r="Q249" s="248"/>
      <c r="R249" s="134"/>
      <c r="T249" s="135" t="s">
        <v>3</v>
      </c>
      <c r="U249" s="39" t="s">
        <v>38</v>
      </c>
      <c r="V249" s="136">
        <v>1.9379999999999999</v>
      </c>
      <c r="W249" s="136">
        <f t="shared" si="1"/>
        <v>77.52</v>
      </c>
      <c r="X249" s="136">
        <v>0</v>
      </c>
      <c r="Y249" s="136">
        <f t="shared" si="2"/>
        <v>0</v>
      </c>
      <c r="Z249" s="136">
        <v>0</v>
      </c>
      <c r="AA249" s="137">
        <f t="shared" si="3"/>
        <v>0</v>
      </c>
      <c r="AR249" s="16" t="s">
        <v>128</v>
      </c>
      <c r="AT249" s="16" t="s">
        <v>124</v>
      </c>
      <c r="AU249" s="16" t="s">
        <v>129</v>
      </c>
      <c r="AY249" s="16" t="s">
        <v>123</v>
      </c>
      <c r="BE249" s="138">
        <f t="shared" si="4"/>
        <v>0</v>
      </c>
      <c r="BF249" s="138">
        <f t="shared" si="5"/>
        <v>0</v>
      </c>
      <c r="BG249" s="138">
        <f t="shared" si="6"/>
        <v>0</v>
      </c>
      <c r="BH249" s="138">
        <f t="shared" si="7"/>
        <v>0</v>
      </c>
      <c r="BI249" s="138">
        <f t="shared" si="8"/>
        <v>0</v>
      </c>
      <c r="BJ249" s="16" t="s">
        <v>129</v>
      </c>
      <c r="BK249" s="139">
        <f t="shared" si="9"/>
        <v>0</v>
      </c>
      <c r="BL249" s="16" t="s">
        <v>128</v>
      </c>
      <c r="BM249" s="16" t="s">
        <v>325</v>
      </c>
    </row>
    <row r="250" spans="2:65" s="1" customFormat="1" ht="31.5" customHeight="1" x14ac:dyDescent="0.3">
      <c r="B250" s="129"/>
      <c r="C250" s="130" t="s">
        <v>326</v>
      </c>
      <c r="D250" s="130" t="s">
        <v>124</v>
      </c>
      <c r="E250" s="131" t="s">
        <v>327</v>
      </c>
      <c r="F250" s="247" t="s">
        <v>328</v>
      </c>
      <c r="G250" s="248"/>
      <c r="H250" s="248"/>
      <c r="I250" s="248"/>
      <c r="J250" s="132" t="s">
        <v>127</v>
      </c>
      <c r="K250" s="133">
        <v>200</v>
      </c>
      <c r="L250" s="249"/>
      <c r="M250" s="248"/>
      <c r="N250" s="249">
        <f t="shared" si="0"/>
        <v>0</v>
      </c>
      <c r="O250" s="248"/>
      <c r="P250" s="248"/>
      <c r="Q250" s="248"/>
      <c r="R250" s="134"/>
      <c r="T250" s="135" t="s">
        <v>3</v>
      </c>
      <c r="U250" s="39" t="s">
        <v>38</v>
      </c>
      <c r="V250" s="136">
        <v>0.32401000000000002</v>
      </c>
      <c r="W250" s="136">
        <f t="shared" si="1"/>
        <v>64.802000000000007</v>
      </c>
      <c r="X250" s="136">
        <v>5.0000000000000002E-5</v>
      </c>
      <c r="Y250" s="136">
        <f t="shared" si="2"/>
        <v>0.01</v>
      </c>
      <c r="Z250" s="136">
        <v>0</v>
      </c>
      <c r="AA250" s="137">
        <f t="shared" si="3"/>
        <v>0</v>
      </c>
      <c r="AR250" s="16" t="s">
        <v>128</v>
      </c>
      <c r="AT250" s="16" t="s">
        <v>124</v>
      </c>
      <c r="AU250" s="16" t="s">
        <v>129</v>
      </c>
      <c r="AY250" s="16" t="s">
        <v>123</v>
      </c>
      <c r="BE250" s="138">
        <f t="shared" si="4"/>
        <v>0</v>
      </c>
      <c r="BF250" s="138">
        <f t="shared" si="5"/>
        <v>0</v>
      </c>
      <c r="BG250" s="138">
        <f t="shared" si="6"/>
        <v>0</v>
      </c>
      <c r="BH250" s="138">
        <f t="shared" si="7"/>
        <v>0</v>
      </c>
      <c r="BI250" s="138">
        <f t="shared" si="8"/>
        <v>0</v>
      </c>
      <c r="BJ250" s="16" t="s">
        <v>129</v>
      </c>
      <c r="BK250" s="139">
        <f t="shared" si="9"/>
        <v>0</v>
      </c>
      <c r="BL250" s="16" t="s">
        <v>128</v>
      </c>
      <c r="BM250" s="16" t="s">
        <v>329</v>
      </c>
    </row>
    <row r="251" spans="2:65" s="1" customFormat="1" ht="44.25" customHeight="1" x14ac:dyDescent="0.3">
      <c r="B251" s="129"/>
      <c r="C251" s="130" t="s">
        <v>330</v>
      </c>
      <c r="D251" s="130" t="s">
        <v>124</v>
      </c>
      <c r="E251" s="131" t="s">
        <v>331</v>
      </c>
      <c r="F251" s="247" t="s">
        <v>332</v>
      </c>
      <c r="G251" s="248"/>
      <c r="H251" s="248"/>
      <c r="I251" s="248"/>
      <c r="J251" s="132" t="s">
        <v>127</v>
      </c>
      <c r="K251" s="133">
        <v>191.846</v>
      </c>
      <c r="L251" s="249"/>
      <c r="M251" s="248"/>
      <c r="N251" s="249">
        <f t="shared" si="0"/>
        <v>0</v>
      </c>
      <c r="O251" s="248"/>
      <c r="P251" s="248"/>
      <c r="Q251" s="248"/>
      <c r="R251" s="134"/>
      <c r="T251" s="135" t="s">
        <v>3</v>
      </c>
      <c r="U251" s="39" t="s">
        <v>38</v>
      </c>
      <c r="V251" s="136">
        <v>0.19500000000000001</v>
      </c>
      <c r="W251" s="136">
        <f t="shared" si="1"/>
        <v>37.409970000000001</v>
      </c>
      <c r="X251" s="136">
        <v>0</v>
      </c>
      <c r="Y251" s="136">
        <f t="shared" si="2"/>
        <v>0</v>
      </c>
      <c r="Z251" s="136">
        <v>5.8999999999999997E-2</v>
      </c>
      <c r="AA251" s="137">
        <f t="shared" si="3"/>
        <v>11.318913999999999</v>
      </c>
      <c r="AR251" s="16" t="s">
        <v>128</v>
      </c>
      <c r="AT251" s="16" t="s">
        <v>124</v>
      </c>
      <c r="AU251" s="16" t="s">
        <v>129</v>
      </c>
      <c r="AY251" s="16" t="s">
        <v>123</v>
      </c>
      <c r="BE251" s="138">
        <f t="shared" si="4"/>
        <v>0</v>
      </c>
      <c r="BF251" s="138">
        <f t="shared" si="5"/>
        <v>0</v>
      </c>
      <c r="BG251" s="138">
        <f t="shared" si="6"/>
        <v>0</v>
      </c>
      <c r="BH251" s="138">
        <f t="shared" si="7"/>
        <v>0</v>
      </c>
      <c r="BI251" s="138">
        <f t="shared" si="8"/>
        <v>0</v>
      </c>
      <c r="BJ251" s="16" t="s">
        <v>129</v>
      </c>
      <c r="BK251" s="139">
        <f t="shared" si="9"/>
        <v>0</v>
      </c>
      <c r="BL251" s="16" t="s">
        <v>128</v>
      </c>
      <c r="BM251" s="16" t="s">
        <v>333</v>
      </c>
    </row>
    <row r="252" spans="2:65" s="10" customFormat="1" ht="22.5" customHeight="1" x14ac:dyDescent="0.3">
      <c r="B252" s="140"/>
      <c r="C252" s="141"/>
      <c r="D252" s="141"/>
      <c r="E252" s="142" t="s">
        <v>3</v>
      </c>
      <c r="F252" s="250" t="s">
        <v>270</v>
      </c>
      <c r="G252" s="251"/>
      <c r="H252" s="251"/>
      <c r="I252" s="251"/>
      <c r="J252" s="141"/>
      <c r="K252" s="143" t="s">
        <v>3</v>
      </c>
      <c r="L252" s="141"/>
      <c r="M252" s="141"/>
      <c r="N252" s="141"/>
      <c r="O252" s="141"/>
      <c r="P252" s="141"/>
      <c r="Q252" s="141"/>
      <c r="R252" s="144"/>
      <c r="T252" s="145"/>
      <c r="U252" s="141"/>
      <c r="V252" s="141"/>
      <c r="W252" s="141"/>
      <c r="X252" s="141"/>
      <c r="Y252" s="141"/>
      <c r="Z252" s="141"/>
      <c r="AA252" s="146"/>
      <c r="AT252" s="147" t="s">
        <v>132</v>
      </c>
      <c r="AU252" s="147" t="s">
        <v>129</v>
      </c>
      <c r="AV252" s="10" t="s">
        <v>75</v>
      </c>
      <c r="AW252" s="10" t="s">
        <v>28</v>
      </c>
      <c r="AX252" s="10" t="s">
        <v>71</v>
      </c>
      <c r="AY252" s="147" t="s">
        <v>123</v>
      </c>
    </row>
    <row r="253" spans="2:65" s="11" customFormat="1" ht="31.5" customHeight="1" x14ac:dyDescent="0.3">
      <c r="B253" s="148"/>
      <c r="C253" s="149"/>
      <c r="D253" s="149"/>
      <c r="E253" s="150" t="s">
        <v>3</v>
      </c>
      <c r="F253" s="252" t="s">
        <v>271</v>
      </c>
      <c r="G253" s="253"/>
      <c r="H253" s="253"/>
      <c r="I253" s="253"/>
      <c r="J253" s="149"/>
      <c r="K253" s="151">
        <v>39.845999999999997</v>
      </c>
      <c r="L253" s="149"/>
      <c r="M253" s="149"/>
      <c r="N253" s="149"/>
      <c r="O253" s="149"/>
      <c r="P253" s="149"/>
      <c r="Q253" s="149"/>
      <c r="R253" s="152"/>
      <c r="T253" s="153"/>
      <c r="U253" s="149"/>
      <c r="V253" s="149"/>
      <c r="W253" s="149"/>
      <c r="X253" s="149"/>
      <c r="Y253" s="149"/>
      <c r="Z253" s="149"/>
      <c r="AA253" s="154"/>
      <c r="AT253" s="155" t="s">
        <v>132</v>
      </c>
      <c r="AU253" s="155" t="s">
        <v>129</v>
      </c>
      <c r="AV253" s="11" t="s">
        <v>129</v>
      </c>
      <c r="AW253" s="11" t="s">
        <v>28</v>
      </c>
      <c r="AX253" s="11" t="s">
        <v>71</v>
      </c>
      <c r="AY253" s="155" t="s">
        <v>123</v>
      </c>
    </row>
    <row r="254" spans="2:65" s="10" customFormat="1" ht="22.5" customHeight="1" x14ac:dyDescent="0.3">
      <c r="B254" s="140"/>
      <c r="C254" s="141"/>
      <c r="D254" s="141"/>
      <c r="E254" s="142" t="s">
        <v>3</v>
      </c>
      <c r="F254" s="256" t="s">
        <v>334</v>
      </c>
      <c r="G254" s="251"/>
      <c r="H254" s="251"/>
      <c r="I254" s="251"/>
      <c r="J254" s="141"/>
      <c r="K254" s="143" t="s">
        <v>3</v>
      </c>
      <c r="L254" s="141"/>
      <c r="M254" s="141"/>
      <c r="N254" s="141"/>
      <c r="O254" s="141"/>
      <c r="P254" s="141"/>
      <c r="Q254" s="141"/>
      <c r="R254" s="144"/>
      <c r="T254" s="145"/>
      <c r="U254" s="141"/>
      <c r="V254" s="141"/>
      <c r="W254" s="141"/>
      <c r="X254" s="141"/>
      <c r="Y254" s="141"/>
      <c r="Z254" s="141"/>
      <c r="AA254" s="146"/>
      <c r="AT254" s="147" t="s">
        <v>132</v>
      </c>
      <c r="AU254" s="147" t="s">
        <v>129</v>
      </c>
      <c r="AV254" s="10" t="s">
        <v>75</v>
      </c>
      <c r="AW254" s="10" t="s">
        <v>28</v>
      </c>
      <c r="AX254" s="10" t="s">
        <v>71</v>
      </c>
      <c r="AY254" s="147" t="s">
        <v>123</v>
      </c>
    </row>
    <row r="255" spans="2:65" s="11" customFormat="1" ht="22.5" customHeight="1" x14ac:dyDescent="0.3">
      <c r="B255" s="148"/>
      <c r="C255" s="149"/>
      <c r="D255" s="149"/>
      <c r="E255" s="150" t="s">
        <v>3</v>
      </c>
      <c r="F255" s="252" t="s">
        <v>273</v>
      </c>
      <c r="G255" s="253"/>
      <c r="H255" s="253"/>
      <c r="I255" s="253"/>
      <c r="J255" s="149"/>
      <c r="K255" s="151">
        <v>152</v>
      </c>
      <c r="L255" s="149"/>
      <c r="M255" s="149"/>
      <c r="N255" s="149"/>
      <c r="O255" s="149"/>
      <c r="P255" s="149"/>
      <c r="Q255" s="149"/>
      <c r="R255" s="152"/>
      <c r="T255" s="153"/>
      <c r="U255" s="149"/>
      <c r="V255" s="149"/>
      <c r="W255" s="149"/>
      <c r="X255" s="149"/>
      <c r="Y255" s="149"/>
      <c r="Z255" s="149"/>
      <c r="AA255" s="154"/>
      <c r="AT255" s="155" t="s">
        <v>132</v>
      </c>
      <c r="AU255" s="155" t="s">
        <v>129</v>
      </c>
      <c r="AV255" s="11" t="s">
        <v>129</v>
      </c>
      <c r="AW255" s="11" t="s">
        <v>28</v>
      </c>
      <c r="AX255" s="11" t="s">
        <v>71</v>
      </c>
      <c r="AY255" s="155" t="s">
        <v>123</v>
      </c>
    </row>
    <row r="256" spans="2:65" s="12" customFormat="1" ht="22.5" customHeight="1" x14ac:dyDescent="0.3">
      <c r="B256" s="156"/>
      <c r="C256" s="157"/>
      <c r="D256" s="157"/>
      <c r="E256" s="158" t="s">
        <v>3</v>
      </c>
      <c r="F256" s="254" t="s">
        <v>134</v>
      </c>
      <c r="G256" s="255"/>
      <c r="H256" s="255"/>
      <c r="I256" s="255"/>
      <c r="J256" s="157"/>
      <c r="K256" s="159">
        <v>191.846</v>
      </c>
      <c r="L256" s="157"/>
      <c r="M256" s="157"/>
      <c r="N256" s="157"/>
      <c r="O256" s="157"/>
      <c r="P256" s="157"/>
      <c r="Q256" s="157"/>
      <c r="R256" s="160"/>
      <c r="T256" s="161"/>
      <c r="U256" s="157"/>
      <c r="V256" s="157"/>
      <c r="W256" s="157"/>
      <c r="X256" s="157"/>
      <c r="Y256" s="157"/>
      <c r="Z256" s="157"/>
      <c r="AA256" s="162"/>
      <c r="AT256" s="163" t="s">
        <v>132</v>
      </c>
      <c r="AU256" s="163" t="s">
        <v>129</v>
      </c>
      <c r="AV256" s="12" t="s">
        <v>128</v>
      </c>
      <c r="AW256" s="12" t="s">
        <v>28</v>
      </c>
      <c r="AX256" s="12" t="s">
        <v>75</v>
      </c>
      <c r="AY256" s="163" t="s">
        <v>123</v>
      </c>
    </row>
    <row r="257" spans="2:65" s="1" customFormat="1" ht="31.5" customHeight="1" x14ac:dyDescent="0.3">
      <c r="B257" s="129"/>
      <c r="C257" s="130" t="s">
        <v>335</v>
      </c>
      <c r="D257" s="130" t="s">
        <v>124</v>
      </c>
      <c r="E257" s="131" t="s">
        <v>336</v>
      </c>
      <c r="F257" s="247" t="s">
        <v>337</v>
      </c>
      <c r="G257" s="248"/>
      <c r="H257" s="248"/>
      <c r="I257" s="248"/>
      <c r="J257" s="132" t="s">
        <v>164</v>
      </c>
      <c r="K257" s="133">
        <v>43.506</v>
      </c>
      <c r="L257" s="249"/>
      <c r="M257" s="248"/>
      <c r="N257" s="249">
        <f t="shared" ref="N257:N262" si="10">ROUND(L257*K257,3)</f>
        <v>0</v>
      </c>
      <c r="O257" s="248"/>
      <c r="P257" s="248"/>
      <c r="Q257" s="248"/>
      <c r="R257" s="134"/>
      <c r="T257" s="135" t="s">
        <v>3</v>
      </c>
      <c r="U257" s="39" t="s">
        <v>38</v>
      </c>
      <c r="V257" s="136">
        <v>0.59799999999999998</v>
      </c>
      <c r="W257" s="136">
        <f t="shared" ref="W257:W262" si="11">V257*K257</f>
        <v>26.016587999999999</v>
      </c>
      <c r="X257" s="136">
        <v>0</v>
      </c>
      <c r="Y257" s="136">
        <f t="shared" ref="Y257:Y262" si="12">X257*K257</f>
        <v>0</v>
      </c>
      <c r="Z257" s="136">
        <v>0</v>
      </c>
      <c r="AA257" s="137">
        <f t="shared" ref="AA257:AA262" si="13">Z257*K257</f>
        <v>0</v>
      </c>
      <c r="AR257" s="16" t="s">
        <v>128</v>
      </c>
      <c r="AT257" s="16" t="s">
        <v>124</v>
      </c>
      <c r="AU257" s="16" t="s">
        <v>129</v>
      </c>
      <c r="AY257" s="16" t="s">
        <v>123</v>
      </c>
      <c r="BE257" s="138">
        <f t="shared" ref="BE257:BE262" si="14">IF(U257="základná",N257,0)</f>
        <v>0</v>
      </c>
      <c r="BF257" s="138">
        <f t="shared" ref="BF257:BF262" si="15">IF(U257="znížená",N257,0)</f>
        <v>0</v>
      </c>
      <c r="BG257" s="138">
        <f t="shared" ref="BG257:BG262" si="16">IF(U257="zákl. prenesená",N257,0)</f>
        <v>0</v>
      </c>
      <c r="BH257" s="138">
        <f t="shared" ref="BH257:BH262" si="17">IF(U257="zníž. prenesená",N257,0)</f>
        <v>0</v>
      </c>
      <c r="BI257" s="138">
        <f t="shared" ref="BI257:BI262" si="18">IF(U257="nulová",N257,0)</f>
        <v>0</v>
      </c>
      <c r="BJ257" s="16" t="s">
        <v>129</v>
      </c>
      <c r="BK257" s="139">
        <f t="shared" ref="BK257:BK262" si="19">ROUND(L257*K257,3)</f>
        <v>0</v>
      </c>
      <c r="BL257" s="16" t="s">
        <v>128</v>
      </c>
      <c r="BM257" s="16" t="s">
        <v>338</v>
      </c>
    </row>
    <row r="258" spans="2:65" s="1" customFormat="1" ht="31.5" customHeight="1" x14ac:dyDescent="0.3">
      <c r="B258" s="129"/>
      <c r="C258" s="130" t="s">
        <v>339</v>
      </c>
      <c r="D258" s="130" t="s">
        <v>124</v>
      </c>
      <c r="E258" s="131" t="s">
        <v>340</v>
      </c>
      <c r="F258" s="247" t="s">
        <v>341</v>
      </c>
      <c r="G258" s="248"/>
      <c r="H258" s="248"/>
      <c r="I258" s="248"/>
      <c r="J258" s="132" t="s">
        <v>164</v>
      </c>
      <c r="K258" s="133">
        <v>391.55399999999997</v>
      </c>
      <c r="L258" s="249"/>
      <c r="M258" s="248"/>
      <c r="N258" s="249">
        <f t="shared" si="10"/>
        <v>0</v>
      </c>
      <c r="O258" s="248"/>
      <c r="P258" s="248"/>
      <c r="Q258" s="248"/>
      <c r="R258" s="134"/>
      <c r="T258" s="135" t="s">
        <v>3</v>
      </c>
      <c r="U258" s="39" t="s">
        <v>38</v>
      </c>
      <c r="V258" s="136">
        <v>7.0000000000000001E-3</v>
      </c>
      <c r="W258" s="136">
        <f t="shared" si="11"/>
        <v>2.7408779999999999</v>
      </c>
      <c r="X258" s="136">
        <v>0</v>
      </c>
      <c r="Y258" s="136">
        <f t="shared" si="12"/>
        <v>0</v>
      </c>
      <c r="Z258" s="136">
        <v>0</v>
      </c>
      <c r="AA258" s="137">
        <f t="shared" si="13"/>
        <v>0</v>
      </c>
      <c r="AR258" s="16" t="s">
        <v>128</v>
      </c>
      <c r="AT258" s="16" t="s">
        <v>124</v>
      </c>
      <c r="AU258" s="16" t="s">
        <v>129</v>
      </c>
      <c r="AY258" s="16" t="s">
        <v>123</v>
      </c>
      <c r="BE258" s="138">
        <f t="shared" si="14"/>
        <v>0</v>
      </c>
      <c r="BF258" s="138">
        <f t="shared" si="15"/>
        <v>0</v>
      </c>
      <c r="BG258" s="138">
        <f t="shared" si="16"/>
        <v>0</v>
      </c>
      <c r="BH258" s="138">
        <f t="shared" si="17"/>
        <v>0</v>
      </c>
      <c r="BI258" s="138">
        <f t="shared" si="18"/>
        <v>0</v>
      </c>
      <c r="BJ258" s="16" t="s">
        <v>129</v>
      </c>
      <c r="BK258" s="139">
        <f t="shared" si="19"/>
        <v>0</v>
      </c>
      <c r="BL258" s="16" t="s">
        <v>128</v>
      </c>
      <c r="BM258" s="16" t="s">
        <v>342</v>
      </c>
    </row>
    <row r="259" spans="2:65" s="1" customFormat="1" ht="31.5" customHeight="1" x14ac:dyDescent="0.3">
      <c r="B259" s="129"/>
      <c r="C259" s="130" t="s">
        <v>343</v>
      </c>
      <c r="D259" s="130" t="s">
        <v>124</v>
      </c>
      <c r="E259" s="131" t="s">
        <v>344</v>
      </c>
      <c r="F259" s="247" t="s">
        <v>345</v>
      </c>
      <c r="G259" s="248"/>
      <c r="H259" s="248"/>
      <c r="I259" s="248"/>
      <c r="J259" s="132" t="s">
        <v>164</v>
      </c>
      <c r="K259" s="133">
        <v>43.506</v>
      </c>
      <c r="L259" s="249"/>
      <c r="M259" s="248"/>
      <c r="N259" s="249">
        <f t="shared" si="10"/>
        <v>0</v>
      </c>
      <c r="O259" s="248"/>
      <c r="P259" s="248"/>
      <c r="Q259" s="248"/>
      <c r="R259" s="134"/>
      <c r="T259" s="135" t="s">
        <v>3</v>
      </c>
      <c r="U259" s="39" t="s">
        <v>38</v>
      </c>
      <c r="V259" s="136">
        <v>0.89</v>
      </c>
      <c r="W259" s="136">
        <f t="shared" si="11"/>
        <v>38.72034</v>
      </c>
      <c r="X259" s="136">
        <v>0</v>
      </c>
      <c r="Y259" s="136">
        <f t="shared" si="12"/>
        <v>0</v>
      </c>
      <c r="Z259" s="136">
        <v>0</v>
      </c>
      <c r="AA259" s="137">
        <f t="shared" si="13"/>
        <v>0</v>
      </c>
      <c r="AR259" s="16" t="s">
        <v>128</v>
      </c>
      <c r="AT259" s="16" t="s">
        <v>124</v>
      </c>
      <c r="AU259" s="16" t="s">
        <v>129</v>
      </c>
      <c r="AY259" s="16" t="s">
        <v>123</v>
      </c>
      <c r="BE259" s="138">
        <f t="shared" si="14"/>
        <v>0</v>
      </c>
      <c r="BF259" s="138">
        <f t="shared" si="15"/>
        <v>0</v>
      </c>
      <c r="BG259" s="138">
        <f t="shared" si="16"/>
        <v>0</v>
      </c>
      <c r="BH259" s="138">
        <f t="shared" si="17"/>
        <v>0</v>
      </c>
      <c r="BI259" s="138">
        <f t="shared" si="18"/>
        <v>0</v>
      </c>
      <c r="BJ259" s="16" t="s">
        <v>129</v>
      </c>
      <c r="BK259" s="139">
        <f t="shared" si="19"/>
        <v>0</v>
      </c>
      <c r="BL259" s="16" t="s">
        <v>128</v>
      </c>
      <c r="BM259" s="16" t="s">
        <v>346</v>
      </c>
    </row>
    <row r="260" spans="2:65" s="1" customFormat="1" ht="31.5" customHeight="1" x14ac:dyDescent="0.3">
      <c r="B260" s="129"/>
      <c r="C260" s="130" t="s">
        <v>347</v>
      </c>
      <c r="D260" s="130" t="s">
        <v>124</v>
      </c>
      <c r="E260" s="131" t="s">
        <v>348</v>
      </c>
      <c r="F260" s="247" t="s">
        <v>349</v>
      </c>
      <c r="G260" s="248"/>
      <c r="H260" s="248"/>
      <c r="I260" s="248"/>
      <c r="J260" s="132" t="s">
        <v>164</v>
      </c>
      <c r="K260" s="133">
        <v>87.012</v>
      </c>
      <c r="L260" s="249"/>
      <c r="M260" s="248"/>
      <c r="N260" s="249">
        <f t="shared" si="10"/>
        <v>0</v>
      </c>
      <c r="O260" s="248"/>
      <c r="P260" s="248"/>
      <c r="Q260" s="248"/>
      <c r="R260" s="134"/>
      <c r="T260" s="135" t="s">
        <v>3</v>
      </c>
      <c r="U260" s="39" t="s">
        <v>38</v>
      </c>
      <c r="V260" s="136">
        <v>0.1</v>
      </c>
      <c r="W260" s="136">
        <f t="shared" si="11"/>
        <v>8.7012</v>
      </c>
      <c r="X260" s="136">
        <v>0</v>
      </c>
      <c r="Y260" s="136">
        <f t="shared" si="12"/>
        <v>0</v>
      </c>
      <c r="Z260" s="136">
        <v>0</v>
      </c>
      <c r="AA260" s="137">
        <f t="shared" si="13"/>
        <v>0</v>
      </c>
      <c r="AR260" s="16" t="s">
        <v>128</v>
      </c>
      <c r="AT260" s="16" t="s">
        <v>124</v>
      </c>
      <c r="AU260" s="16" t="s">
        <v>129</v>
      </c>
      <c r="AY260" s="16" t="s">
        <v>123</v>
      </c>
      <c r="BE260" s="138">
        <f t="shared" si="14"/>
        <v>0</v>
      </c>
      <c r="BF260" s="138">
        <f t="shared" si="15"/>
        <v>0</v>
      </c>
      <c r="BG260" s="138">
        <f t="shared" si="16"/>
        <v>0</v>
      </c>
      <c r="BH260" s="138">
        <f t="shared" si="17"/>
        <v>0</v>
      </c>
      <c r="BI260" s="138">
        <f t="shared" si="18"/>
        <v>0</v>
      </c>
      <c r="BJ260" s="16" t="s">
        <v>129</v>
      </c>
      <c r="BK260" s="139">
        <f t="shared" si="19"/>
        <v>0</v>
      </c>
      <c r="BL260" s="16" t="s">
        <v>128</v>
      </c>
      <c r="BM260" s="16" t="s">
        <v>350</v>
      </c>
    </row>
    <row r="261" spans="2:65" s="1" customFormat="1" ht="22.5" customHeight="1" x14ac:dyDescent="0.3">
      <c r="B261" s="129"/>
      <c r="C261" s="130" t="s">
        <v>351</v>
      </c>
      <c r="D261" s="130" t="s">
        <v>124</v>
      </c>
      <c r="E261" s="131" t="s">
        <v>352</v>
      </c>
      <c r="F261" s="247" t="s">
        <v>353</v>
      </c>
      <c r="G261" s="248"/>
      <c r="H261" s="248"/>
      <c r="I261" s="248"/>
      <c r="J261" s="132" t="s">
        <v>164</v>
      </c>
      <c r="K261" s="133">
        <v>5.3760000000000003</v>
      </c>
      <c r="L261" s="249"/>
      <c r="M261" s="248"/>
      <c r="N261" s="249">
        <f t="shared" si="10"/>
        <v>0</v>
      </c>
      <c r="O261" s="248"/>
      <c r="P261" s="248"/>
      <c r="Q261" s="248"/>
      <c r="R261" s="134"/>
      <c r="T261" s="135" t="s">
        <v>3</v>
      </c>
      <c r="U261" s="39" t="s">
        <v>38</v>
      </c>
      <c r="V261" s="136">
        <v>0</v>
      </c>
      <c r="W261" s="136">
        <f t="shared" si="11"/>
        <v>0</v>
      </c>
      <c r="X261" s="136">
        <v>0</v>
      </c>
      <c r="Y261" s="136">
        <f t="shared" si="12"/>
        <v>0</v>
      </c>
      <c r="Z261" s="136">
        <v>0</v>
      </c>
      <c r="AA261" s="137">
        <f t="shared" si="13"/>
        <v>0</v>
      </c>
      <c r="AR261" s="16" t="s">
        <v>128</v>
      </c>
      <c r="AT261" s="16" t="s">
        <v>124</v>
      </c>
      <c r="AU261" s="16" t="s">
        <v>129</v>
      </c>
      <c r="AY261" s="16" t="s">
        <v>123</v>
      </c>
      <c r="BE261" s="138">
        <f t="shared" si="14"/>
        <v>0</v>
      </c>
      <c r="BF261" s="138">
        <f t="shared" si="15"/>
        <v>0</v>
      </c>
      <c r="BG261" s="138">
        <f t="shared" si="16"/>
        <v>0</v>
      </c>
      <c r="BH261" s="138">
        <f t="shared" si="17"/>
        <v>0</v>
      </c>
      <c r="BI261" s="138">
        <f t="shared" si="18"/>
        <v>0</v>
      </c>
      <c r="BJ261" s="16" t="s">
        <v>129</v>
      </c>
      <c r="BK261" s="139">
        <f t="shared" si="19"/>
        <v>0</v>
      </c>
      <c r="BL261" s="16" t="s">
        <v>128</v>
      </c>
      <c r="BM261" s="16" t="s">
        <v>354</v>
      </c>
    </row>
    <row r="262" spans="2:65" s="1" customFormat="1" ht="22.5" customHeight="1" x14ac:dyDescent="0.3">
      <c r="B262" s="129"/>
      <c r="C262" s="130" t="s">
        <v>355</v>
      </c>
      <c r="D262" s="130" t="s">
        <v>124</v>
      </c>
      <c r="E262" s="131" t="s">
        <v>356</v>
      </c>
      <c r="F262" s="247" t="s">
        <v>357</v>
      </c>
      <c r="G262" s="248"/>
      <c r="H262" s="248"/>
      <c r="I262" s="248"/>
      <c r="J262" s="132" t="s">
        <v>164</v>
      </c>
      <c r="K262" s="133">
        <v>34.664000000000001</v>
      </c>
      <c r="L262" s="249"/>
      <c r="M262" s="248"/>
      <c r="N262" s="249">
        <f t="shared" si="10"/>
        <v>0</v>
      </c>
      <c r="O262" s="248"/>
      <c r="P262" s="248"/>
      <c r="Q262" s="248"/>
      <c r="R262" s="134"/>
      <c r="T262" s="135" t="s">
        <v>3</v>
      </c>
      <c r="U262" s="39" t="s">
        <v>38</v>
      </c>
      <c r="V262" s="136">
        <v>0</v>
      </c>
      <c r="W262" s="136">
        <f t="shared" si="11"/>
        <v>0</v>
      </c>
      <c r="X262" s="136">
        <v>0</v>
      </c>
      <c r="Y262" s="136">
        <f t="shared" si="12"/>
        <v>0</v>
      </c>
      <c r="Z262" s="136">
        <v>0</v>
      </c>
      <c r="AA262" s="137">
        <f t="shared" si="13"/>
        <v>0</v>
      </c>
      <c r="AR262" s="16" t="s">
        <v>128</v>
      </c>
      <c r="AT262" s="16" t="s">
        <v>124</v>
      </c>
      <c r="AU262" s="16" t="s">
        <v>129</v>
      </c>
      <c r="AY262" s="16" t="s">
        <v>123</v>
      </c>
      <c r="BE262" s="138">
        <f t="shared" si="14"/>
        <v>0</v>
      </c>
      <c r="BF262" s="138">
        <f t="shared" si="15"/>
        <v>0</v>
      </c>
      <c r="BG262" s="138">
        <f t="shared" si="16"/>
        <v>0</v>
      </c>
      <c r="BH262" s="138">
        <f t="shared" si="17"/>
        <v>0</v>
      </c>
      <c r="BI262" s="138">
        <f t="shared" si="18"/>
        <v>0</v>
      </c>
      <c r="BJ262" s="16" t="s">
        <v>129</v>
      </c>
      <c r="BK262" s="139">
        <f t="shared" si="19"/>
        <v>0</v>
      </c>
      <c r="BL262" s="16" t="s">
        <v>128</v>
      </c>
      <c r="BM262" s="16" t="s">
        <v>358</v>
      </c>
    </row>
    <row r="263" spans="2:65" s="9" customFormat="1" ht="29.85" customHeight="1" x14ac:dyDescent="0.3">
      <c r="B263" s="118"/>
      <c r="C263" s="119"/>
      <c r="D263" s="128" t="s">
        <v>98</v>
      </c>
      <c r="E263" s="128"/>
      <c r="F263" s="128"/>
      <c r="G263" s="128"/>
      <c r="H263" s="128"/>
      <c r="I263" s="128"/>
      <c r="J263" s="128"/>
      <c r="K263" s="128"/>
      <c r="L263" s="128"/>
      <c r="M263" s="128"/>
      <c r="N263" s="261">
        <f>BK263</f>
        <v>0</v>
      </c>
      <c r="O263" s="262"/>
      <c r="P263" s="262"/>
      <c r="Q263" s="262"/>
      <c r="R263" s="121"/>
      <c r="T263" s="122"/>
      <c r="U263" s="119"/>
      <c r="V263" s="119"/>
      <c r="W263" s="123">
        <f>W264</f>
        <v>393.60710399999999</v>
      </c>
      <c r="X263" s="119"/>
      <c r="Y263" s="123">
        <f>Y264</f>
        <v>0</v>
      </c>
      <c r="Z263" s="119"/>
      <c r="AA263" s="124">
        <f>AA264</f>
        <v>0</v>
      </c>
      <c r="AR263" s="125" t="s">
        <v>75</v>
      </c>
      <c r="AT263" s="126" t="s">
        <v>70</v>
      </c>
      <c r="AU263" s="126" t="s">
        <v>75</v>
      </c>
      <c r="AY263" s="125" t="s">
        <v>123</v>
      </c>
      <c r="BK263" s="127">
        <f>BK264</f>
        <v>0</v>
      </c>
    </row>
    <row r="264" spans="2:65" s="1" customFormat="1" ht="31.5" customHeight="1" x14ac:dyDescent="0.3">
      <c r="B264" s="129"/>
      <c r="C264" s="130" t="s">
        <v>359</v>
      </c>
      <c r="D264" s="130" t="s">
        <v>124</v>
      </c>
      <c r="E264" s="131" t="s">
        <v>360</v>
      </c>
      <c r="F264" s="247" t="s">
        <v>361</v>
      </c>
      <c r="G264" s="248"/>
      <c r="H264" s="248"/>
      <c r="I264" s="248"/>
      <c r="J264" s="132" t="s">
        <v>164</v>
      </c>
      <c r="K264" s="133">
        <v>159.80799999999999</v>
      </c>
      <c r="L264" s="249"/>
      <c r="M264" s="248"/>
      <c r="N264" s="249">
        <f>ROUND(L264*K264,3)</f>
        <v>0</v>
      </c>
      <c r="O264" s="248"/>
      <c r="P264" s="248"/>
      <c r="Q264" s="248"/>
      <c r="R264" s="134"/>
      <c r="T264" s="135" t="s">
        <v>3</v>
      </c>
      <c r="U264" s="39" t="s">
        <v>38</v>
      </c>
      <c r="V264" s="136">
        <v>2.4630000000000001</v>
      </c>
      <c r="W264" s="136">
        <f>V264*K264</f>
        <v>393.60710399999999</v>
      </c>
      <c r="X264" s="136">
        <v>0</v>
      </c>
      <c r="Y264" s="136">
        <f>X264*K264</f>
        <v>0</v>
      </c>
      <c r="Z264" s="136">
        <v>0</v>
      </c>
      <c r="AA264" s="137">
        <f>Z264*K264</f>
        <v>0</v>
      </c>
      <c r="AR264" s="16" t="s">
        <v>128</v>
      </c>
      <c r="AT264" s="16" t="s">
        <v>124</v>
      </c>
      <c r="AU264" s="16" t="s">
        <v>129</v>
      </c>
      <c r="AY264" s="16" t="s">
        <v>123</v>
      </c>
      <c r="BE264" s="138">
        <f>IF(U264="základná",N264,0)</f>
        <v>0</v>
      </c>
      <c r="BF264" s="138">
        <f>IF(U264="znížená",N264,0)</f>
        <v>0</v>
      </c>
      <c r="BG264" s="138">
        <f>IF(U264="zákl. prenesená",N264,0)</f>
        <v>0</v>
      </c>
      <c r="BH264" s="138">
        <f>IF(U264="zníž. prenesená",N264,0)</f>
        <v>0</v>
      </c>
      <c r="BI264" s="138">
        <f>IF(U264="nulová",N264,0)</f>
        <v>0</v>
      </c>
      <c r="BJ264" s="16" t="s">
        <v>129</v>
      </c>
      <c r="BK264" s="139">
        <f>ROUND(L264*K264,3)</f>
        <v>0</v>
      </c>
      <c r="BL264" s="16" t="s">
        <v>128</v>
      </c>
      <c r="BM264" s="16" t="s">
        <v>362</v>
      </c>
    </row>
    <row r="265" spans="2:65" s="9" customFormat="1" ht="37.35" customHeight="1" x14ac:dyDescent="0.35">
      <c r="B265" s="118"/>
      <c r="C265" s="119"/>
      <c r="D265" s="120" t="s">
        <v>99</v>
      </c>
      <c r="E265" s="120"/>
      <c r="F265" s="120"/>
      <c r="G265" s="120"/>
      <c r="H265" s="120"/>
      <c r="I265" s="120"/>
      <c r="J265" s="120"/>
      <c r="K265" s="120"/>
      <c r="L265" s="120"/>
      <c r="M265" s="120"/>
      <c r="N265" s="270">
        <f>BK265</f>
        <v>0</v>
      </c>
      <c r="O265" s="271"/>
      <c r="P265" s="271"/>
      <c r="Q265" s="271"/>
      <c r="R265" s="121"/>
      <c r="T265" s="122"/>
      <c r="U265" s="119"/>
      <c r="V265" s="119"/>
      <c r="W265" s="123">
        <f>W266+W276+W283+W294+W305+W318+W321+W327</f>
        <v>1444.7462015999999</v>
      </c>
      <c r="X265" s="119"/>
      <c r="Y265" s="123">
        <f>Y266+Y276+Y283+Y294+Y305+Y318+Y321+Y327</f>
        <v>10.023187120000001</v>
      </c>
      <c r="Z265" s="119"/>
      <c r="AA265" s="124">
        <f>AA266+AA276+AA283+AA294+AA305+AA318+AA321+AA327</f>
        <v>26.2103</v>
      </c>
      <c r="AR265" s="125" t="s">
        <v>129</v>
      </c>
      <c r="AT265" s="126" t="s">
        <v>70</v>
      </c>
      <c r="AU265" s="126" t="s">
        <v>71</v>
      </c>
      <c r="AY265" s="125" t="s">
        <v>123</v>
      </c>
      <c r="BK265" s="127">
        <f>BK266+BK276+BK283+BK294+BK305+BK318+BK321+BK327</f>
        <v>0</v>
      </c>
    </row>
    <row r="266" spans="2:65" s="9" customFormat="1" ht="19.899999999999999" customHeight="1" x14ac:dyDescent="0.3">
      <c r="B266" s="118"/>
      <c r="C266" s="119"/>
      <c r="D266" s="128" t="s">
        <v>100</v>
      </c>
      <c r="E266" s="128"/>
      <c r="F266" s="128"/>
      <c r="G266" s="128"/>
      <c r="H266" s="128"/>
      <c r="I266" s="128"/>
      <c r="J266" s="128"/>
      <c r="K266" s="128"/>
      <c r="L266" s="128"/>
      <c r="M266" s="128"/>
      <c r="N266" s="268">
        <f>BK266</f>
        <v>0</v>
      </c>
      <c r="O266" s="269"/>
      <c r="P266" s="269"/>
      <c r="Q266" s="269"/>
      <c r="R266" s="121"/>
      <c r="T266" s="122"/>
      <c r="U266" s="119"/>
      <c r="V266" s="119"/>
      <c r="W266" s="123">
        <f>SUM(W267:W275)</f>
        <v>7.2153039999999997</v>
      </c>
      <c r="X266" s="119"/>
      <c r="Y266" s="123">
        <f>SUM(Y267:Y275)</f>
        <v>0.17479111999999999</v>
      </c>
      <c r="Z266" s="119"/>
      <c r="AA266" s="124">
        <f>SUM(AA267:AA275)</f>
        <v>0</v>
      </c>
      <c r="AR266" s="125" t="s">
        <v>129</v>
      </c>
      <c r="AT266" s="126" t="s">
        <v>70</v>
      </c>
      <c r="AU266" s="126" t="s">
        <v>75</v>
      </c>
      <c r="AY266" s="125" t="s">
        <v>123</v>
      </c>
      <c r="BK266" s="127">
        <f>SUM(BK267:BK275)</f>
        <v>0</v>
      </c>
    </row>
    <row r="267" spans="2:65" s="1" customFormat="1" ht="31.5" customHeight="1" x14ac:dyDescent="0.3">
      <c r="B267" s="129"/>
      <c r="C267" s="130" t="s">
        <v>363</v>
      </c>
      <c r="D267" s="130" t="s">
        <v>124</v>
      </c>
      <c r="E267" s="131" t="s">
        <v>364</v>
      </c>
      <c r="F267" s="247" t="s">
        <v>365</v>
      </c>
      <c r="G267" s="248"/>
      <c r="H267" s="248"/>
      <c r="I267" s="248"/>
      <c r="J267" s="132" t="s">
        <v>127</v>
      </c>
      <c r="K267" s="133">
        <v>26.564</v>
      </c>
      <c r="L267" s="249"/>
      <c r="M267" s="248"/>
      <c r="N267" s="249">
        <f>ROUND(L267*K267,3)</f>
        <v>0</v>
      </c>
      <c r="O267" s="248"/>
      <c r="P267" s="248"/>
      <c r="Q267" s="248"/>
      <c r="R267" s="134"/>
      <c r="T267" s="135" t="s">
        <v>3</v>
      </c>
      <c r="U267" s="39" t="s">
        <v>38</v>
      </c>
      <c r="V267" s="136">
        <v>5.7000000000000002E-2</v>
      </c>
      <c r="W267" s="136">
        <f>V267*K267</f>
        <v>1.514148</v>
      </c>
      <c r="X267" s="136">
        <v>2.1800000000000001E-3</v>
      </c>
      <c r="Y267" s="136">
        <f>X267*K267</f>
        <v>5.7909519999999999E-2</v>
      </c>
      <c r="Z267" s="136">
        <v>0</v>
      </c>
      <c r="AA267" s="137">
        <f>Z267*K267</f>
        <v>0</v>
      </c>
      <c r="AR267" s="16" t="s">
        <v>202</v>
      </c>
      <c r="AT267" s="16" t="s">
        <v>124</v>
      </c>
      <c r="AU267" s="16" t="s">
        <v>129</v>
      </c>
      <c r="AY267" s="16" t="s">
        <v>123</v>
      </c>
      <c r="BE267" s="138">
        <f>IF(U267="základná",N267,0)</f>
        <v>0</v>
      </c>
      <c r="BF267" s="138">
        <f>IF(U267="znížená",N267,0)</f>
        <v>0</v>
      </c>
      <c r="BG267" s="138">
        <f>IF(U267="zákl. prenesená",N267,0)</f>
        <v>0</v>
      </c>
      <c r="BH267" s="138">
        <f>IF(U267="zníž. prenesená",N267,0)</f>
        <v>0</v>
      </c>
      <c r="BI267" s="138">
        <f>IF(U267="nulová",N267,0)</f>
        <v>0</v>
      </c>
      <c r="BJ267" s="16" t="s">
        <v>129</v>
      </c>
      <c r="BK267" s="139">
        <f>ROUND(L267*K267,3)</f>
        <v>0</v>
      </c>
      <c r="BL267" s="16" t="s">
        <v>202</v>
      </c>
      <c r="BM267" s="16" t="s">
        <v>366</v>
      </c>
    </row>
    <row r="268" spans="2:65" s="10" customFormat="1" ht="22.5" customHeight="1" x14ac:dyDescent="0.3">
      <c r="B268" s="140"/>
      <c r="C268" s="141"/>
      <c r="D268" s="141"/>
      <c r="E268" s="142" t="s">
        <v>3</v>
      </c>
      <c r="F268" s="250" t="s">
        <v>367</v>
      </c>
      <c r="G268" s="251"/>
      <c r="H268" s="251"/>
      <c r="I268" s="251"/>
      <c r="J268" s="141"/>
      <c r="K268" s="143" t="s">
        <v>3</v>
      </c>
      <c r="L268" s="141"/>
      <c r="M268" s="141"/>
      <c r="N268" s="141"/>
      <c r="O268" s="141"/>
      <c r="P268" s="141"/>
      <c r="Q268" s="141"/>
      <c r="R268" s="144"/>
      <c r="T268" s="145"/>
      <c r="U268" s="141"/>
      <c r="V268" s="141"/>
      <c r="W268" s="141"/>
      <c r="X268" s="141"/>
      <c r="Y268" s="141"/>
      <c r="Z268" s="141"/>
      <c r="AA268" s="146"/>
      <c r="AT268" s="147" t="s">
        <v>132</v>
      </c>
      <c r="AU268" s="147" t="s">
        <v>129</v>
      </c>
      <c r="AV268" s="10" t="s">
        <v>75</v>
      </c>
      <c r="AW268" s="10" t="s">
        <v>28</v>
      </c>
      <c r="AX268" s="10" t="s">
        <v>71</v>
      </c>
      <c r="AY268" s="147" t="s">
        <v>123</v>
      </c>
    </row>
    <row r="269" spans="2:65" s="11" customFormat="1" ht="31.5" customHeight="1" x14ac:dyDescent="0.3">
      <c r="B269" s="148"/>
      <c r="C269" s="149"/>
      <c r="D269" s="149"/>
      <c r="E269" s="150" t="s">
        <v>3</v>
      </c>
      <c r="F269" s="252" t="s">
        <v>133</v>
      </c>
      <c r="G269" s="253"/>
      <c r="H269" s="253"/>
      <c r="I269" s="253"/>
      <c r="J269" s="149"/>
      <c r="K269" s="151">
        <v>26.564</v>
      </c>
      <c r="L269" s="149"/>
      <c r="M269" s="149"/>
      <c r="N269" s="149"/>
      <c r="O269" s="149"/>
      <c r="P269" s="149"/>
      <c r="Q269" s="149"/>
      <c r="R269" s="152"/>
      <c r="T269" s="153"/>
      <c r="U269" s="149"/>
      <c r="V269" s="149"/>
      <c r="W269" s="149"/>
      <c r="X269" s="149"/>
      <c r="Y269" s="149"/>
      <c r="Z269" s="149"/>
      <c r="AA269" s="154"/>
      <c r="AT269" s="155" t="s">
        <v>132</v>
      </c>
      <c r="AU269" s="155" t="s">
        <v>129</v>
      </c>
      <c r="AV269" s="11" t="s">
        <v>129</v>
      </c>
      <c r="AW269" s="11" t="s">
        <v>28</v>
      </c>
      <c r="AX269" s="11" t="s">
        <v>71</v>
      </c>
      <c r="AY269" s="155" t="s">
        <v>123</v>
      </c>
    </row>
    <row r="270" spans="2:65" s="12" customFormat="1" ht="22.5" customHeight="1" x14ac:dyDescent="0.3">
      <c r="B270" s="156"/>
      <c r="C270" s="157"/>
      <c r="D270" s="157"/>
      <c r="E270" s="158" t="s">
        <v>3</v>
      </c>
      <c r="F270" s="254" t="s">
        <v>134</v>
      </c>
      <c r="G270" s="255"/>
      <c r="H270" s="255"/>
      <c r="I270" s="255"/>
      <c r="J270" s="157"/>
      <c r="K270" s="159">
        <v>26.564</v>
      </c>
      <c r="L270" s="157"/>
      <c r="M270" s="157"/>
      <c r="N270" s="157"/>
      <c r="O270" s="157"/>
      <c r="P270" s="157"/>
      <c r="Q270" s="157"/>
      <c r="R270" s="160"/>
      <c r="T270" s="161"/>
      <c r="U270" s="157"/>
      <c r="V270" s="157"/>
      <c r="W270" s="157"/>
      <c r="X270" s="157"/>
      <c r="Y270" s="157"/>
      <c r="Z270" s="157"/>
      <c r="AA270" s="162"/>
      <c r="AT270" s="163" t="s">
        <v>132</v>
      </c>
      <c r="AU270" s="163" t="s">
        <v>129</v>
      </c>
      <c r="AV270" s="12" t="s">
        <v>128</v>
      </c>
      <c r="AW270" s="12" t="s">
        <v>28</v>
      </c>
      <c r="AX270" s="12" t="s">
        <v>75</v>
      </c>
      <c r="AY270" s="163" t="s">
        <v>123</v>
      </c>
    </row>
    <row r="271" spans="2:65" s="1" customFormat="1" ht="31.5" customHeight="1" x14ac:dyDescent="0.3">
      <c r="B271" s="129"/>
      <c r="C271" s="130" t="s">
        <v>368</v>
      </c>
      <c r="D271" s="130" t="s">
        <v>124</v>
      </c>
      <c r="E271" s="131" t="s">
        <v>369</v>
      </c>
      <c r="F271" s="247" t="s">
        <v>370</v>
      </c>
      <c r="G271" s="248"/>
      <c r="H271" s="248"/>
      <c r="I271" s="248"/>
      <c r="J271" s="132" t="s">
        <v>127</v>
      </c>
      <c r="K271" s="133">
        <v>53.128</v>
      </c>
      <c r="L271" s="249"/>
      <c r="M271" s="248"/>
      <c r="N271" s="249">
        <f>ROUND(L271*K271,3)</f>
        <v>0</v>
      </c>
      <c r="O271" s="248"/>
      <c r="P271" s="248"/>
      <c r="Q271" s="248"/>
      <c r="R271" s="134"/>
      <c r="T271" s="135" t="s">
        <v>3</v>
      </c>
      <c r="U271" s="39" t="s">
        <v>38</v>
      </c>
      <c r="V271" s="136">
        <v>0.10199999999999999</v>
      </c>
      <c r="W271" s="136">
        <f>V271*K271</f>
        <v>5.4190559999999994</v>
      </c>
      <c r="X271" s="136">
        <v>2.2000000000000001E-3</v>
      </c>
      <c r="Y271" s="136">
        <f>X271*K271</f>
        <v>0.1168816</v>
      </c>
      <c r="Z271" s="136">
        <v>0</v>
      </c>
      <c r="AA271" s="137">
        <f>Z271*K271</f>
        <v>0</v>
      </c>
      <c r="AR271" s="16" t="s">
        <v>202</v>
      </c>
      <c r="AT271" s="16" t="s">
        <v>124</v>
      </c>
      <c r="AU271" s="16" t="s">
        <v>129</v>
      </c>
      <c r="AY271" s="16" t="s">
        <v>123</v>
      </c>
      <c r="BE271" s="138">
        <f>IF(U271="základná",N271,0)</f>
        <v>0</v>
      </c>
      <c r="BF271" s="138">
        <f>IF(U271="znížená",N271,0)</f>
        <v>0</v>
      </c>
      <c r="BG271" s="138">
        <f>IF(U271="zákl. prenesená",N271,0)</f>
        <v>0</v>
      </c>
      <c r="BH271" s="138">
        <f>IF(U271="zníž. prenesená",N271,0)</f>
        <v>0</v>
      </c>
      <c r="BI271" s="138">
        <f>IF(U271="nulová",N271,0)</f>
        <v>0</v>
      </c>
      <c r="BJ271" s="16" t="s">
        <v>129</v>
      </c>
      <c r="BK271" s="139">
        <f>ROUND(L271*K271,3)</f>
        <v>0</v>
      </c>
      <c r="BL271" s="16" t="s">
        <v>202</v>
      </c>
      <c r="BM271" s="16" t="s">
        <v>371</v>
      </c>
    </row>
    <row r="272" spans="2:65" s="10" customFormat="1" ht="22.5" customHeight="1" x14ac:dyDescent="0.3">
      <c r="B272" s="140"/>
      <c r="C272" s="141"/>
      <c r="D272" s="141"/>
      <c r="E272" s="142" t="s">
        <v>3</v>
      </c>
      <c r="F272" s="250" t="s">
        <v>372</v>
      </c>
      <c r="G272" s="251"/>
      <c r="H272" s="251"/>
      <c r="I272" s="251"/>
      <c r="J272" s="141"/>
      <c r="K272" s="143" t="s">
        <v>3</v>
      </c>
      <c r="L272" s="141"/>
      <c r="M272" s="141"/>
      <c r="N272" s="141"/>
      <c r="O272" s="141"/>
      <c r="P272" s="141"/>
      <c r="Q272" s="141"/>
      <c r="R272" s="144"/>
      <c r="T272" s="145"/>
      <c r="U272" s="141"/>
      <c r="V272" s="141"/>
      <c r="W272" s="141"/>
      <c r="X272" s="141"/>
      <c r="Y272" s="141"/>
      <c r="Z272" s="141"/>
      <c r="AA272" s="146"/>
      <c r="AT272" s="147" t="s">
        <v>132</v>
      </c>
      <c r="AU272" s="147" t="s">
        <v>129</v>
      </c>
      <c r="AV272" s="10" t="s">
        <v>75</v>
      </c>
      <c r="AW272" s="10" t="s">
        <v>28</v>
      </c>
      <c r="AX272" s="10" t="s">
        <v>71</v>
      </c>
      <c r="AY272" s="147" t="s">
        <v>123</v>
      </c>
    </row>
    <row r="273" spans="2:65" s="11" customFormat="1" ht="31.5" customHeight="1" x14ac:dyDescent="0.3">
      <c r="B273" s="148"/>
      <c r="C273" s="149"/>
      <c r="D273" s="149"/>
      <c r="E273" s="150" t="s">
        <v>3</v>
      </c>
      <c r="F273" s="252" t="s">
        <v>373</v>
      </c>
      <c r="G273" s="253"/>
      <c r="H273" s="253"/>
      <c r="I273" s="253"/>
      <c r="J273" s="149"/>
      <c r="K273" s="151">
        <v>53.128</v>
      </c>
      <c r="L273" s="149"/>
      <c r="M273" s="149"/>
      <c r="N273" s="149"/>
      <c r="O273" s="149"/>
      <c r="P273" s="149"/>
      <c r="Q273" s="149"/>
      <c r="R273" s="152"/>
      <c r="T273" s="153"/>
      <c r="U273" s="149"/>
      <c r="V273" s="149"/>
      <c r="W273" s="149"/>
      <c r="X273" s="149"/>
      <c r="Y273" s="149"/>
      <c r="Z273" s="149"/>
      <c r="AA273" s="154"/>
      <c r="AT273" s="155" t="s">
        <v>132</v>
      </c>
      <c r="AU273" s="155" t="s">
        <v>129</v>
      </c>
      <c r="AV273" s="11" t="s">
        <v>129</v>
      </c>
      <c r="AW273" s="11" t="s">
        <v>28</v>
      </c>
      <c r="AX273" s="11" t="s">
        <v>71</v>
      </c>
      <c r="AY273" s="155" t="s">
        <v>123</v>
      </c>
    </row>
    <row r="274" spans="2:65" s="12" customFormat="1" ht="22.5" customHeight="1" x14ac:dyDescent="0.3">
      <c r="B274" s="156"/>
      <c r="C274" s="157"/>
      <c r="D274" s="157"/>
      <c r="E274" s="158" t="s">
        <v>3</v>
      </c>
      <c r="F274" s="254" t="s">
        <v>134</v>
      </c>
      <c r="G274" s="255"/>
      <c r="H274" s="255"/>
      <c r="I274" s="255"/>
      <c r="J274" s="157"/>
      <c r="K274" s="159">
        <v>53.128</v>
      </c>
      <c r="L274" s="157"/>
      <c r="M274" s="157"/>
      <c r="N274" s="157"/>
      <c r="O274" s="157"/>
      <c r="P274" s="157"/>
      <c r="Q274" s="157"/>
      <c r="R274" s="160"/>
      <c r="T274" s="161"/>
      <c r="U274" s="157"/>
      <c r="V274" s="157"/>
      <c r="W274" s="157"/>
      <c r="X274" s="157"/>
      <c r="Y274" s="157"/>
      <c r="Z274" s="157"/>
      <c r="AA274" s="162"/>
      <c r="AT274" s="163" t="s">
        <v>132</v>
      </c>
      <c r="AU274" s="163" t="s">
        <v>129</v>
      </c>
      <c r="AV274" s="12" t="s">
        <v>128</v>
      </c>
      <c r="AW274" s="12" t="s">
        <v>28</v>
      </c>
      <c r="AX274" s="12" t="s">
        <v>75</v>
      </c>
      <c r="AY274" s="163" t="s">
        <v>123</v>
      </c>
    </row>
    <row r="275" spans="2:65" s="1" customFormat="1" ht="31.5" customHeight="1" x14ac:dyDescent="0.3">
      <c r="B275" s="129"/>
      <c r="C275" s="130" t="s">
        <v>374</v>
      </c>
      <c r="D275" s="130" t="s">
        <v>124</v>
      </c>
      <c r="E275" s="131" t="s">
        <v>375</v>
      </c>
      <c r="F275" s="247" t="s">
        <v>376</v>
      </c>
      <c r="G275" s="248"/>
      <c r="H275" s="248"/>
      <c r="I275" s="248"/>
      <c r="J275" s="132" t="s">
        <v>164</v>
      </c>
      <c r="K275" s="133">
        <v>0.17499999999999999</v>
      </c>
      <c r="L275" s="249"/>
      <c r="M275" s="248"/>
      <c r="N275" s="249">
        <f>ROUND(L275*K275,3)</f>
        <v>0</v>
      </c>
      <c r="O275" s="248"/>
      <c r="P275" s="248"/>
      <c r="Q275" s="248"/>
      <c r="R275" s="134"/>
      <c r="T275" s="135" t="s">
        <v>3</v>
      </c>
      <c r="U275" s="39" t="s">
        <v>38</v>
      </c>
      <c r="V275" s="136">
        <v>1.6120000000000001</v>
      </c>
      <c r="W275" s="136">
        <f>V275*K275</f>
        <v>0.28210000000000002</v>
      </c>
      <c r="X275" s="136">
        <v>0</v>
      </c>
      <c r="Y275" s="136">
        <f>X275*K275</f>
        <v>0</v>
      </c>
      <c r="Z275" s="136">
        <v>0</v>
      </c>
      <c r="AA275" s="137">
        <f>Z275*K275</f>
        <v>0</v>
      </c>
      <c r="AR275" s="16" t="s">
        <v>202</v>
      </c>
      <c r="AT275" s="16" t="s">
        <v>124</v>
      </c>
      <c r="AU275" s="16" t="s">
        <v>129</v>
      </c>
      <c r="AY275" s="16" t="s">
        <v>123</v>
      </c>
      <c r="BE275" s="138">
        <f>IF(U275="základná",N275,0)</f>
        <v>0</v>
      </c>
      <c r="BF275" s="138">
        <f>IF(U275="znížená",N275,0)</f>
        <v>0</v>
      </c>
      <c r="BG275" s="138">
        <f>IF(U275="zákl. prenesená",N275,0)</f>
        <v>0</v>
      </c>
      <c r="BH275" s="138">
        <f>IF(U275="zníž. prenesená",N275,0)</f>
        <v>0</v>
      </c>
      <c r="BI275" s="138">
        <f>IF(U275="nulová",N275,0)</f>
        <v>0</v>
      </c>
      <c r="BJ275" s="16" t="s">
        <v>129</v>
      </c>
      <c r="BK275" s="139">
        <f>ROUND(L275*K275,3)</f>
        <v>0</v>
      </c>
      <c r="BL275" s="16" t="s">
        <v>202</v>
      </c>
      <c r="BM275" s="16" t="s">
        <v>377</v>
      </c>
    </row>
    <row r="276" spans="2:65" s="9" customFormat="1" ht="29.85" customHeight="1" x14ac:dyDescent="0.3">
      <c r="B276" s="118"/>
      <c r="C276" s="119"/>
      <c r="D276" s="128" t="s">
        <v>101</v>
      </c>
      <c r="E276" s="128"/>
      <c r="F276" s="128"/>
      <c r="G276" s="128"/>
      <c r="H276" s="128"/>
      <c r="I276" s="128"/>
      <c r="J276" s="128"/>
      <c r="K276" s="128"/>
      <c r="L276" s="128"/>
      <c r="M276" s="128"/>
      <c r="N276" s="261">
        <f>BK276</f>
        <v>0</v>
      </c>
      <c r="O276" s="262"/>
      <c r="P276" s="262"/>
      <c r="Q276" s="262"/>
      <c r="R276" s="121"/>
      <c r="T276" s="122"/>
      <c r="U276" s="119"/>
      <c r="V276" s="119"/>
      <c r="W276" s="123">
        <f>SUM(W277:W282)</f>
        <v>36.106997999999997</v>
      </c>
      <c r="X276" s="119"/>
      <c r="Y276" s="123">
        <f>SUM(Y277:Y282)</f>
        <v>6.2100000000000002E-2</v>
      </c>
      <c r="Z276" s="119"/>
      <c r="AA276" s="124">
        <f>SUM(AA277:AA282)</f>
        <v>4.8</v>
      </c>
      <c r="AR276" s="125" t="s">
        <v>129</v>
      </c>
      <c r="AT276" s="126" t="s">
        <v>70</v>
      </c>
      <c r="AU276" s="126" t="s">
        <v>75</v>
      </c>
      <c r="AY276" s="125" t="s">
        <v>123</v>
      </c>
      <c r="BK276" s="127">
        <f>SUM(BK277:BK282)</f>
        <v>0</v>
      </c>
    </row>
    <row r="277" spans="2:65" s="1" customFormat="1" ht="31.5" customHeight="1" x14ac:dyDescent="0.3">
      <c r="B277" s="129"/>
      <c r="C277" s="130" t="s">
        <v>378</v>
      </c>
      <c r="D277" s="130" t="s">
        <v>124</v>
      </c>
      <c r="E277" s="131" t="s">
        <v>379</v>
      </c>
      <c r="F277" s="247" t="s">
        <v>380</v>
      </c>
      <c r="G277" s="248"/>
      <c r="H277" s="248"/>
      <c r="I277" s="248"/>
      <c r="J277" s="132" t="s">
        <v>127</v>
      </c>
      <c r="K277" s="133">
        <v>300</v>
      </c>
      <c r="L277" s="249"/>
      <c r="M277" s="248"/>
      <c r="N277" s="249">
        <f>ROUND(L277*K277,3)</f>
        <v>0</v>
      </c>
      <c r="O277" s="248"/>
      <c r="P277" s="248"/>
      <c r="Q277" s="248"/>
      <c r="R277" s="134"/>
      <c r="T277" s="135" t="s">
        <v>3</v>
      </c>
      <c r="U277" s="39" t="s">
        <v>38</v>
      </c>
      <c r="V277" s="136">
        <v>4.9020000000000001E-2</v>
      </c>
      <c r="W277" s="136">
        <f>V277*K277</f>
        <v>14.706</v>
      </c>
      <c r="X277" s="136">
        <v>0</v>
      </c>
      <c r="Y277" s="136">
        <f>X277*K277</f>
        <v>0</v>
      </c>
      <c r="Z277" s="136">
        <v>0</v>
      </c>
      <c r="AA277" s="137">
        <f>Z277*K277</f>
        <v>0</v>
      </c>
      <c r="AR277" s="16" t="s">
        <v>202</v>
      </c>
      <c r="AT277" s="16" t="s">
        <v>124</v>
      </c>
      <c r="AU277" s="16" t="s">
        <v>129</v>
      </c>
      <c r="AY277" s="16" t="s">
        <v>123</v>
      </c>
      <c r="BE277" s="138">
        <f>IF(U277="základná",N277,0)</f>
        <v>0</v>
      </c>
      <c r="BF277" s="138">
        <f>IF(U277="znížená",N277,0)</f>
        <v>0</v>
      </c>
      <c r="BG277" s="138">
        <f>IF(U277="zákl. prenesená",N277,0)</f>
        <v>0</v>
      </c>
      <c r="BH277" s="138">
        <f>IF(U277="zníž. prenesená",N277,0)</f>
        <v>0</v>
      </c>
      <c r="BI277" s="138">
        <f>IF(U277="nulová",N277,0)</f>
        <v>0</v>
      </c>
      <c r="BJ277" s="16" t="s">
        <v>129</v>
      </c>
      <c r="BK277" s="139">
        <f>ROUND(L277*K277,3)</f>
        <v>0</v>
      </c>
      <c r="BL277" s="16" t="s">
        <v>202</v>
      </c>
      <c r="BM277" s="16" t="s">
        <v>381</v>
      </c>
    </row>
    <row r="278" spans="2:65" s="1" customFormat="1" ht="22.5" customHeight="1" x14ac:dyDescent="0.3">
      <c r="B278" s="129"/>
      <c r="C278" s="164" t="s">
        <v>382</v>
      </c>
      <c r="D278" s="164" t="s">
        <v>161</v>
      </c>
      <c r="E278" s="165" t="s">
        <v>383</v>
      </c>
      <c r="F278" s="257" t="s">
        <v>384</v>
      </c>
      <c r="G278" s="258"/>
      <c r="H278" s="258"/>
      <c r="I278" s="258"/>
      <c r="J278" s="166" t="s">
        <v>127</v>
      </c>
      <c r="K278" s="167">
        <v>345</v>
      </c>
      <c r="L278" s="259"/>
      <c r="M278" s="258"/>
      <c r="N278" s="259">
        <f>ROUND(L278*K278,3)</f>
        <v>0</v>
      </c>
      <c r="O278" s="248"/>
      <c r="P278" s="248"/>
      <c r="Q278" s="248"/>
      <c r="R278" s="134"/>
      <c r="T278" s="135" t="s">
        <v>3</v>
      </c>
      <c r="U278" s="39" t="s">
        <v>38</v>
      </c>
      <c r="V278" s="136">
        <v>0</v>
      </c>
      <c r="W278" s="136">
        <f>V278*K278</f>
        <v>0</v>
      </c>
      <c r="X278" s="136">
        <v>1.8000000000000001E-4</v>
      </c>
      <c r="Y278" s="136">
        <f>X278*K278</f>
        <v>6.2100000000000002E-2</v>
      </c>
      <c r="Z278" s="136">
        <v>0</v>
      </c>
      <c r="AA278" s="137">
        <f>Z278*K278</f>
        <v>0</v>
      </c>
      <c r="AR278" s="16" t="s">
        <v>274</v>
      </c>
      <c r="AT278" s="16" t="s">
        <v>161</v>
      </c>
      <c r="AU278" s="16" t="s">
        <v>129</v>
      </c>
      <c r="AY278" s="16" t="s">
        <v>123</v>
      </c>
      <c r="BE278" s="138">
        <f>IF(U278="základná",N278,0)</f>
        <v>0</v>
      </c>
      <c r="BF278" s="138">
        <f>IF(U278="znížená",N278,0)</f>
        <v>0</v>
      </c>
      <c r="BG278" s="138">
        <f>IF(U278="zákl. prenesená",N278,0)</f>
        <v>0</v>
      </c>
      <c r="BH278" s="138">
        <f>IF(U278="zníž. prenesená",N278,0)</f>
        <v>0</v>
      </c>
      <c r="BI278" s="138">
        <f>IF(U278="nulová",N278,0)</f>
        <v>0</v>
      </c>
      <c r="BJ278" s="16" t="s">
        <v>129</v>
      </c>
      <c r="BK278" s="139">
        <f>ROUND(L278*K278,3)</f>
        <v>0</v>
      </c>
      <c r="BL278" s="16" t="s">
        <v>202</v>
      </c>
      <c r="BM278" s="16" t="s">
        <v>385</v>
      </c>
    </row>
    <row r="279" spans="2:65" s="1" customFormat="1" ht="44.25" customHeight="1" x14ac:dyDescent="0.3">
      <c r="B279" s="129"/>
      <c r="C279" s="130" t="s">
        <v>386</v>
      </c>
      <c r="D279" s="130" t="s">
        <v>124</v>
      </c>
      <c r="E279" s="131" t="s">
        <v>387</v>
      </c>
      <c r="F279" s="247" t="s">
        <v>388</v>
      </c>
      <c r="G279" s="248"/>
      <c r="H279" s="248"/>
      <c r="I279" s="248"/>
      <c r="J279" s="132" t="s">
        <v>127</v>
      </c>
      <c r="K279" s="133">
        <v>300</v>
      </c>
      <c r="L279" s="249"/>
      <c r="M279" s="248"/>
      <c r="N279" s="249">
        <f>ROUND(L279*K279,3)</f>
        <v>0</v>
      </c>
      <c r="O279" s="248"/>
      <c r="P279" s="248"/>
      <c r="Q279" s="248"/>
      <c r="R279" s="134"/>
      <c r="T279" s="135" t="s">
        <v>3</v>
      </c>
      <c r="U279" s="39" t="s">
        <v>38</v>
      </c>
      <c r="V279" s="136">
        <v>7.0999999999999994E-2</v>
      </c>
      <c r="W279" s="136">
        <f>V279*K279</f>
        <v>21.299999999999997</v>
      </c>
      <c r="X279" s="136">
        <v>0</v>
      </c>
      <c r="Y279" s="136">
        <f>X279*K279</f>
        <v>0</v>
      </c>
      <c r="Z279" s="136">
        <v>1.6E-2</v>
      </c>
      <c r="AA279" s="137">
        <f>Z279*K279</f>
        <v>4.8</v>
      </c>
      <c r="AR279" s="16" t="s">
        <v>202</v>
      </c>
      <c r="AT279" s="16" t="s">
        <v>124</v>
      </c>
      <c r="AU279" s="16" t="s">
        <v>129</v>
      </c>
      <c r="AY279" s="16" t="s">
        <v>123</v>
      </c>
      <c r="BE279" s="138">
        <f>IF(U279="základná",N279,0)</f>
        <v>0</v>
      </c>
      <c r="BF279" s="138">
        <f>IF(U279="znížená",N279,0)</f>
        <v>0</v>
      </c>
      <c r="BG279" s="138">
        <f>IF(U279="zákl. prenesená",N279,0)</f>
        <v>0</v>
      </c>
      <c r="BH279" s="138">
        <f>IF(U279="zníž. prenesená",N279,0)</f>
        <v>0</v>
      </c>
      <c r="BI279" s="138">
        <f>IF(U279="nulová",N279,0)</f>
        <v>0</v>
      </c>
      <c r="BJ279" s="16" t="s">
        <v>129</v>
      </c>
      <c r="BK279" s="139">
        <f>ROUND(L279*K279,3)</f>
        <v>0</v>
      </c>
      <c r="BL279" s="16" t="s">
        <v>202</v>
      </c>
      <c r="BM279" s="16" t="s">
        <v>389</v>
      </c>
    </row>
    <row r="280" spans="2:65" s="11" customFormat="1" ht="22.5" customHeight="1" x14ac:dyDescent="0.3">
      <c r="B280" s="148"/>
      <c r="C280" s="149"/>
      <c r="D280" s="149"/>
      <c r="E280" s="150" t="s">
        <v>3</v>
      </c>
      <c r="F280" s="260" t="s">
        <v>390</v>
      </c>
      <c r="G280" s="253"/>
      <c r="H280" s="253"/>
      <c r="I280" s="253"/>
      <c r="J280" s="149"/>
      <c r="K280" s="151">
        <v>300</v>
      </c>
      <c r="L280" s="149"/>
      <c r="M280" s="149"/>
      <c r="N280" s="149"/>
      <c r="O280" s="149"/>
      <c r="P280" s="149"/>
      <c r="Q280" s="149"/>
      <c r="R280" s="152"/>
      <c r="T280" s="153"/>
      <c r="U280" s="149"/>
      <c r="V280" s="149"/>
      <c r="W280" s="149"/>
      <c r="X280" s="149"/>
      <c r="Y280" s="149"/>
      <c r="Z280" s="149"/>
      <c r="AA280" s="154"/>
      <c r="AT280" s="155" t="s">
        <v>132</v>
      </c>
      <c r="AU280" s="155" t="s">
        <v>129</v>
      </c>
      <c r="AV280" s="11" t="s">
        <v>129</v>
      </c>
      <c r="AW280" s="11" t="s">
        <v>28</v>
      </c>
      <c r="AX280" s="11" t="s">
        <v>71</v>
      </c>
      <c r="AY280" s="155" t="s">
        <v>123</v>
      </c>
    </row>
    <row r="281" spans="2:65" s="12" customFormat="1" ht="22.5" customHeight="1" x14ac:dyDescent="0.3">
      <c r="B281" s="156"/>
      <c r="C281" s="157"/>
      <c r="D281" s="157"/>
      <c r="E281" s="158" t="s">
        <v>3</v>
      </c>
      <c r="F281" s="254" t="s">
        <v>134</v>
      </c>
      <c r="G281" s="255"/>
      <c r="H281" s="255"/>
      <c r="I281" s="255"/>
      <c r="J281" s="157"/>
      <c r="K281" s="159">
        <v>300</v>
      </c>
      <c r="L281" s="157"/>
      <c r="M281" s="157"/>
      <c r="N281" s="157"/>
      <c r="O281" s="157"/>
      <c r="P281" s="157"/>
      <c r="Q281" s="157"/>
      <c r="R281" s="160"/>
      <c r="T281" s="161"/>
      <c r="U281" s="157"/>
      <c r="V281" s="157"/>
      <c r="W281" s="157"/>
      <c r="X281" s="157"/>
      <c r="Y281" s="157"/>
      <c r="Z281" s="157"/>
      <c r="AA281" s="162"/>
      <c r="AT281" s="163" t="s">
        <v>132</v>
      </c>
      <c r="AU281" s="163" t="s">
        <v>129</v>
      </c>
      <c r="AV281" s="12" t="s">
        <v>128</v>
      </c>
      <c r="AW281" s="12" t="s">
        <v>28</v>
      </c>
      <c r="AX281" s="12" t="s">
        <v>75</v>
      </c>
      <c r="AY281" s="163" t="s">
        <v>123</v>
      </c>
    </row>
    <row r="282" spans="2:65" s="1" customFormat="1" ht="31.5" customHeight="1" x14ac:dyDescent="0.3">
      <c r="B282" s="129"/>
      <c r="C282" s="130" t="s">
        <v>391</v>
      </c>
      <c r="D282" s="130" t="s">
        <v>124</v>
      </c>
      <c r="E282" s="131" t="s">
        <v>392</v>
      </c>
      <c r="F282" s="247" t="s">
        <v>393</v>
      </c>
      <c r="G282" s="248"/>
      <c r="H282" s="248"/>
      <c r="I282" s="248"/>
      <c r="J282" s="132" t="s">
        <v>164</v>
      </c>
      <c r="K282" s="133">
        <v>6.2E-2</v>
      </c>
      <c r="L282" s="249"/>
      <c r="M282" s="248"/>
      <c r="N282" s="249">
        <f>ROUND(L282*K282,3)</f>
        <v>0</v>
      </c>
      <c r="O282" s="248"/>
      <c r="P282" s="248"/>
      <c r="Q282" s="248"/>
      <c r="R282" s="134"/>
      <c r="T282" s="135" t="s">
        <v>3</v>
      </c>
      <c r="U282" s="39" t="s">
        <v>38</v>
      </c>
      <c r="V282" s="136">
        <v>1.629</v>
      </c>
      <c r="W282" s="136">
        <f>V282*K282</f>
        <v>0.100998</v>
      </c>
      <c r="X282" s="136">
        <v>0</v>
      </c>
      <c r="Y282" s="136">
        <f>X282*K282</f>
        <v>0</v>
      </c>
      <c r="Z282" s="136">
        <v>0</v>
      </c>
      <c r="AA282" s="137">
        <f>Z282*K282</f>
        <v>0</v>
      </c>
      <c r="AR282" s="16" t="s">
        <v>202</v>
      </c>
      <c r="AT282" s="16" t="s">
        <v>124</v>
      </c>
      <c r="AU282" s="16" t="s">
        <v>129</v>
      </c>
      <c r="AY282" s="16" t="s">
        <v>123</v>
      </c>
      <c r="BE282" s="138">
        <f>IF(U282="základná",N282,0)</f>
        <v>0</v>
      </c>
      <c r="BF282" s="138">
        <f>IF(U282="znížená",N282,0)</f>
        <v>0</v>
      </c>
      <c r="BG282" s="138">
        <f>IF(U282="zákl. prenesená",N282,0)</f>
        <v>0</v>
      </c>
      <c r="BH282" s="138">
        <f>IF(U282="zníž. prenesená",N282,0)</f>
        <v>0</v>
      </c>
      <c r="BI282" s="138">
        <f>IF(U282="nulová",N282,0)</f>
        <v>0</v>
      </c>
      <c r="BJ282" s="16" t="s">
        <v>129</v>
      </c>
      <c r="BK282" s="139">
        <f>ROUND(L282*K282,3)</f>
        <v>0</v>
      </c>
      <c r="BL282" s="16" t="s">
        <v>202</v>
      </c>
      <c r="BM282" s="16" t="s">
        <v>394</v>
      </c>
    </row>
    <row r="283" spans="2:65" s="9" customFormat="1" ht="29.85" customHeight="1" x14ac:dyDescent="0.3">
      <c r="B283" s="118"/>
      <c r="C283" s="119"/>
      <c r="D283" s="128" t="s">
        <v>102</v>
      </c>
      <c r="E283" s="128"/>
      <c r="F283" s="128"/>
      <c r="G283" s="128"/>
      <c r="H283" s="128"/>
      <c r="I283" s="128"/>
      <c r="J283" s="128"/>
      <c r="K283" s="128"/>
      <c r="L283" s="128"/>
      <c r="M283" s="128"/>
      <c r="N283" s="261">
        <f>BK283</f>
        <v>0</v>
      </c>
      <c r="O283" s="262"/>
      <c r="P283" s="262"/>
      <c r="Q283" s="262"/>
      <c r="R283" s="121"/>
      <c r="T283" s="122"/>
      <c r="U283" s="119"/>
      <c r="V283" s="119"/>
      <c r="W283" s="123">
        <f>SUM(W284:W293)</f>
        <v>128.49015099999997</v>
      </c>
      <c r="X283" s="119"/>
      <c r="Y283" s="123">
        <f>SUM(Y284:Y293)</f>
        <v>1.7625600000000001</v>
      </c>
      <c r="Z283" s="119"/>
      <c r="AA283" s="124">
        <f>SUM(AA284:AA293)</f>
        <v>0.57600000000000007</v>
      </c>
      <c r="AR283" s="125" t="s">
        <v>129</v>
      </c>
      <c r="AT283" s="126" t="s">
        <v>70</v>
      </c>
      <c r="AU283" s="126" t="s">
        <v>75</v>
      </c>
      <c r="AY283" s="125" t="s">
        <v>123</v>
      </c>
      <c r="BK283" s="127">
        <f>SUM(BK284:BK293)</f>
        <v>0</v>
      </c>
    </row>
    <row r="284" spans="2:65" s="1" customFormat="1" ht="44.25" customHeight="1" x14ac:dyDescent="0.3">
      <c r="B284" s="129"/>
      <c r="C284" s="130" t="s">
        <v>395</v>
      </c>
      <c r="D284" s="130" t="s">
        <v>124</v>
      </c>
      <c r="E284" s="131" t="s">
        <v>396</v>
      </c>
      <c r="F284" s="247" t="s">
        <v>397</v>
      </c>
      <c r="G284" s="248"/>
      <c r="H284" s="248"/>
      <c r="I284" s="248"/>
      <c r="J284" s="132" t="s">
        <v>127</v>
      </c>
      <c r="K284" s="133">
        <v>300</v>
      </c>
      <c r="L284" s="249"/>
      <c r="M284" s="248"/>
      <c r="N284" s="249">
        <f>ROUND(L284*K284,3)</f>
        <v>0</v>
      </c>
      <c r="O284" s="248"/>
      <c r="P284" s="248"/>
      <c r="Q284" s="248"/>
      <c r="R284" s="134"/>
      <c r="T284" s="135" t="s">
        <v>3</v>
      </c>
      <c r="U284" s="39" t="s">
        <v>38</v>
      </c>
      <c r="V284" s="136">
        <v>6.2E-2</v>
      </c>
      <c r="W284" s="136">
        <f>V284*K284</f>
        <v>18.600000000000001</v>
      </c>
      <c r="X284" s="136">
        <v>0</v>
      </c>
      <c r="Y284" s="136">
        <f>X284*K284</f>
        <v>0</v>
      </c>
      <c r="Z284" s="136">
        <v>1.92E-3</v>
      </c>
      <c r="AA284" s="137">
        <f>Z284*K284</f>
        <v>0.57600000000000007</v>
      </c>
      <c r="AR284" s="16" t="s">
        <v>202</v>
      </c>
      <c r="AT284" s="16" t="s">
        <v>124</v>
      </c>
      <c r="AU284" s="16" t="s">
        <v>129</v>
      </c>
      <c r="AY284" s="16" t="s">
        <v>123</v>
      </c>
      <c r="BE284" s="138">
        <f>IF(U284="základná",N284,0)</f>
        <v>0</v>
      </c>
      <c r="BF284" s="138">
        <f>IF(U284="znížená",N284,0)</f>
        <v>0</v>
      </c>
      <c r="BG284" s="138">
        <f>IF(U284="zákl. prenesená",N284,0)</f>
        <v>0</v>
      </c>
      <c r="BH284" s="138">
        <f>IF(U284="zníž. prenesená",N284,0)</f>
        <v>0</v>
      </c>
      <c r="BI284" s="138">
        <f>IF(U284="nulová",N284,0)</f>
        <v>0</v>
      </c>
      <c r="BJ284" s="16" t="s">
        <v>129</v>
      </c>
      <c r="BK284" s="139">
        <f>ROUND(L284*K284,3)</f>
        <v>0</v>
      </c>
      <c r="BL284" s="16" t="s">
        <v>202</v>
      </c>
      <c r="BM284" s="16" t="s">
        <v>398</v>
      </c>
    </row>
    <row r="285" spans="2:65" s="11" customFormat="1" ht="22.5" customHeight="1" x14ac:dyDescent="0.3">
      <c r="B285" s="148"/>
      <c r="C285" s="149"/>
      <c r="D285" s="149"/>
      <c r="E285" s="150" t="s">
        <v>3</v>
      </c>
      <c r="F285" s="260" t="s">
        <v>399</v>
      </c>
      <c r="G285" s="253"/>
      <c r="H285" s="253"/>
      <c r="I285" s="253"/>
      <c r="J285" s="149"/>
      <c r="K285" s="151">
        <v>300</v>
      </c>
      <c r="L285" s="149"/>
      <c r="M285" s="149"/>
      <c r="N285" s="149"/>
      <c r="O285" s="149"/>
      <c r="P285" s="149"/>
      <c r="Q285" s="149"/>
      <c r="R285" s="152"/>
      <c r="T285" s="153"/>
      <c r="U285" s="149"/>
      <c r="V285" s="149"/>
      <c r="W285" s="149"/>
      <c r="X285" s="149"/>
      <c r="Y285" s="149"/>
      <c r="Z285" s="149"/>
      <c r="AA285" s="154"/>
      <c r="AT285" s="155" t="s">
        <v>132</v>
      </c>
      <c r="AU285" s="155" t="s">
        <v>129</v>
      </c>
      <c r="AV285" s="11" t="s">
        <v>129</v>
      </c>
      <c r="AW285" s="11" t="s">
        <v>28</v>
      </c>
      <c r="AX285" s="11" t="s">
        <v>71</v>
      </c>
      <c r="AY285" s="155" t="s">
        <v>123</v>
      </c>
    </row>
    <row r="286" spans="2:65" s="12" customFormat="1" ht="22.5" customHeight="1" x14ac:dyDescent="0.3">
      <c r="B286" s="156"/>
      <c r="C286" s="157"/>
      <c r="D286" s="157"/>
      <c r="E286" s="158" t="s">
        <v>3</v>
      </c>
      <c r="F286" s="254" t="s">
        <v>134</v>
      </c>
      <c r="G286" s="255"/>
      <c r="H286" s="255"/>
      <c r="I286" s="255"/>
      <c r="J286" s="157"/>
      <c r="K286" s="159">
        <v>300</v>
      </c>
      <c r="L286" s="157"/>
      <c r="M286" s="157"/>
      <c r="N286" s="157"/>
      <c r="O286" s="157"/>
      <c r="P286" s="157"/>
      <c r="Q286" s="157"/>
      <c r="R286" s="160"/>
      <c r="T286" s="161"/>
      <c r="U286" s="157"/>
      <c r="V286" s="157"/>
      <c r="W286" s="157"/>
      <c r="X286" s="157"/>
      <c r="Y286" s="157"/>
      <c r="Z286" s="157"/>
      <c r="AA286" s="162"/>
      <c r="AT286" s="163" t="s">
        <v>132</v>
      </c>
      <c r="AU286" s="163" t="s">
        <v>129</v>
      </c>
      <c r="AV286" s="12" t="s">
        <v>128</v>
      </c>
      <c r="AW286" s="12" t="s">
        <v>28</v>
      </c>
      <c r="AX286" s="12" t="s">
        <v>75</v>
      </c>
      <c r="AY286" s="163" t="s">
        <v>123</v>
      </c>
    </row>
    <row r="287" spans="2:65" s="1" customFormat="1" ht="31.5" customHeight="1" x14ac:dyDescent="0.3">
      <c r="B287" s="129"/>
      <c r="C287" s="130" t="s">
        <v>400</v>
      </c>
      <c r="D287" s="130" t="s">
        <v>124</v>
      </c>
      <c r="E287" s="131" t="s">
        <v>401</v>
      </c>
      <c r="F287" s="247" t="s">
        <v>402</v>
      </c>
      <c r="G287" s="248"/>
      <c r="H287" s="248"/>
      <c r="I287" s="248"/>
      <c r="J287" s="132" t="s">
        <v>127</v>
      </c>
      <c r="K287" s="133">
        <v>600</v>
      </c>
      <c r="L287" s="249"/>
      <c r="M287" s="248"/>
      <c r="N287" s="249">
        <f>ROUND(L287*K287,3)</f>
        <v>0</v>
      </c>
      <c r="O287" s="248"/>
      <c r="P287" s="248"/>
      <c r="Q287" s="248"/>
      <c r="R287" s="134"/>
      <c r="T287" s="135" t="s">
        <v>3</v>
      </c>
      <c r="U287" s="39" t="s">
        <v>38</v>
      </c>
      <c r="V287" s="136">
        <v>0.115</v>
      </c>
      <c r="W287" s="136">
        <f>V287*K287</f>
        <v>69</v>
      </c>
      <c r="X287" s="136">
        <v>0</v>
      </c>
      <c r="Y287" s="136">
        <f>X287*K287</f>
        <v>0</v>
      </c>
      <c r="Z287" s="136">
        <v>0</v>
      </c>
      <c r="AA287" s="137">
        <f>Z287*K287</f>
        <v>0</v>
      </c>
      <c r="AR287" s="16" t="s">
        <v>202</v>
      </c>
      <c r="AT287" s="16" t="s">
        <v>124</v>
      </c>
      <c r="AU287" s="16" t="s">
        <v>129</v>
      </c>
      <c r="AY287" s="16" t="s">
        <v>123</v>
      </c>
      <c r="BE287" s="138">
        <f>IF(U287="základná",N287,0)</f>
        <v>0</v>
      </c>
      <c r="BF287" s="138">
        <f>IF(U287="znížená",N287,0)</f>
        <v>0</v>
      </c>
      <c r="BG287" s="138">
        <f>IF(U287="zákl. prenesená",N287,0)</f>
        <v>0</v>
      </c>
      <c r="BH287" s="138">
        <f>IF(U287="zníž. prenesená",N287,0)</f>
        <v>0</v>
      </c>
      <c r="BI287" s="138">
        <f>IF(U287="nulová",N287,0)</f>
        <v>0</v>
      </c>
      <c r="BJ287" s="16" t="s">
        <v>129</v>
      </c>
      <c r="BK287" s="139">
        <f>ROUND(L287*K287,3)</f>
        <v>0</v>
      </c>
      <c r="BL287" s="16" t="s">
        <v>202</v>
      </c>
      <c r="BM287" s="16" t="s">
        <v>403</v>
      </c>
    </row>
    <row r="288" spans="2:65" s="11" customFormat="1" ht="22.5" customHeight="1" x14ac:dyDescent="0.3">
      <c r="B288" s="148"/>
      <c r="C288" s="149"/>
      <c r="D288" s="149"/>
      <c r="E288" s="150" t="s">
        <v>3</v>
      </c>
      <c r="F288" s="260" t="s">
        <v>404</v>
      </c>
      <c r="G288" s="253"/>
      <c r="H288" s="253"/>
      <c r="I288" s="253"/>
      <c r="J288" s="149"/>
      <c r="K288" s="151">
        <v>600</v>
      </c>
      <c r="L288" s="149"/>
      <c r="M288" s="149"/>
      <c r="N288" s="149"/>
      <c r="O288" s="149"/>
      <c r="P288" s="149"/>
      <c r="Q288" s="149"/>
      <c r="R288" s="152"/>
      <c r="T288" s="153"/>
      <c r="U288" s="149"/>
      <c r="V288" s="149"/>
      <c r="W288" s="149"/>
      <c r="X288" s="149"/>
      <c r="Y288" s="149"/>
      <c r="Z288" s="149"/>
      <c r="AA288" s="154"/>
      <c r="AT288" s="155" t="s">
        <v>132</v>
      </c>
      <c r="AU288" s="155" t="s">
        <v>129</v>
      </c>
      <c r="AV288" s="11" t="s">
        <v>129</v>
      </c>
      <c r="AW288" s="11" t="s">
        <v>28</v>
      </c>
      <c r="AX288" s="11" t="s">
        <v>71</v>
      </c>
      <c r="AY288" s="155" t="s">
        <v>123</v>
      </c>
    </row>
    <row r="289" spans="2:65" s="12" customFormat="1" ht="22.5" customHeight="1" x14ac:dyDescent="0.3">
      <c r="B289" s="156"/>
      <c r="C289" s="157"/>
      <c r="D289" s="157"/>
      <c r="E289" s="158" t="s">
        <v>3</v>
      </c>
      <c r="F289" s="254" t="s">
        <v>134</v>
      </c>
      <c r="G289" s="255"/>
      <c r="H289" s="255"/>
      <c r="I289" s="255"/>
      <c r="J289" s="157"/>
      <c r="K289" s="159">
        <v>600</v>
      </c>
      <c r="L289" s="157"/>
      <c r="M289" s="157"/>
      <c r="N289" s="157"/>
      <c r="O289" s="157"/>
      <c r="P289" s="157"/>
      <c r="Q289" s="157"/>
      <c r="R289" s="160"/>
      <c r="T289" s="161"/>
      <c r="U289" s="157"/>
      <c r="V289" s="157"/>
      <c r="W289" s="157"/>
      <c r="X289" s="157"/>
      <c r="Y289" s="157"/>
      <c r="Z289" s="157"/>
      <c r="AA289" s="162"/>
      <c r="AT289" s="163" t="s">
        <v>132</v>
      </c>
      <c r="AU289" s="163" t="s">
        <v>129</v>
      </c>
      <c r="AV289" s="12" t="s">
        <v>128</v>
      </c>
      <c r="AW289" s="12" t="s">
        <v>28</v>
      </c>
      <c r="AX289" s="12" t="s">
        <v>75</v>
      </c>
      <c r="AY289" s="163" t="s">
        <v>123</v>
      </c>
    </row>
    <row r="290" spans="2:65" s="1" customFormat="1" ht="22.5" customHeight="1" x14ac:dyDescent="0.3">
      <c r="B290" s="129"/>
      <c r="C290" s="164" t="s">
        <v>405</v>
      </c>
      <c r="D290" s="164" t="s">
        <v>161</v>
      </c>
      <c r="E290" s="165" t="s">
        <v>406</v>
      </c>
      <c r="F290" s="257" t="s">
        <v>407</v>
      </c>
      <c r="G290" s="258"/>
      <c r="H290" s="258"/>
      <c r="I290" s="258"/>
      <c r="J290" s="166" t="s">
        <v>127</v>
      </c>
      <c r="K290" s="167">
        <v>612</v>
      </c>
      <c r="L290" s="259"/>
      <c r="M290" s="258"/>
      <c r="N290" s="259">
        <f>ROUND(L290*K290,3)</f>
        <v>0</v>
      </c>
      <c r="O290" s="248"/>
      <c r="P290" s="248"/>
      <c r="Q290" s="248"/>
      <c r="R290" s="134"/>
      <c r="T290" s="135" t="s">
        <v>3</v>
      </c>
      <c r="U290" s="39" t="s">
        <v>38</v>
      </c>
      <c r="V290" s="136">
        <v>0</v>
      </c>
      <c r="W290" s="136">
        <f>V290*K290</f>
        <v>0</v>
      </c>
      <c r="X290" s="136">
        <v>7.2000000000000005E-4</v>
      </c>
      <c r="Y290" s="136">
        <f>X290*K290</f>
        <v>0.44064000000000003</v>
      </c>
      <c r="Z290" s="136">
        <v>0</v>
      </c>
      <c r="AA290" s="137">
        <f>Z290*K290</f>
        <v>0</v>
      </c>
      <c r="AR290" s="16" t="s">
        <v>274</v>
      </c>
      <c r="AT290" s="16" t="s">
        <v>161</v>
      </c>
      <c r="AU290" s="16" t="s">
        <v>129</v>
      </c>
      <c r="AY290" s="16" t="s">
        <v>123</v>
      </c>
      <c r="BE290" s="138">
        <f>IF(U290="základná",N290,0)</f>
        <v>0</v>
      </c>
      <c r="BF290" s="138">
        <f>IF(U290="znížená",N290,0)</f>
        <v>0</v>
      </c>
      <c r="BG290" s="138">
        <f>IF(U290="zákl. prenesená",N290,0)</f>
        <v>0</v>
      </c>
      <c r="BH290" s="138">
        <f>IF(U290="zníž. prenesená",N290,0)</f>
        <v>0</v>
      </c>
      <c r="BI290" s="138">
        <f>IF(U290="nulová",N290,0)</f>
        <v>0</v>
      </c>
      <c r="BJ290" s="16" t="s">
        <v>129</v>
      </c>
      <c r="BK290" s="139">
        <f>ROUND(L290*K290,3)</f>
        <v>0</v>
      </c>
      <c r="BL290" s="16" t="s">
        <v>202</v>
      </c>
      <c r="BM290" s="16" t="s">
        <v>408</v>
      </c>
    </row>
    <row r="291" spans="2:65" s="1" customFormat="1" ht="31.5" customHeight="1" x14ac:dyDescent="0.3">
      <c r="B291" s="129"/>
      <c r="C291" s="130" t="s">
        <v>409</v>
      </c>
      <c r="D291" s="130" t="s">
        <v>124</v>
      </c>
      <c r="E291" s="131" t="s">
        <v>410</v>
      </c>
      <c r="F291" s="247" t="s">
        <v>411</v>
      </c>
      <c r="G291" s="248"/>
      <c r="H291" s="248"/>
      <c r="I291" s="248"/>
      <c r="J291" s="132" t="s">
        <v>127</v>
      </c>
      <c r="K291" s="133">
        <v>300</v>
      </c>
      <c r="L291" s="249"/>
      <c r="M291" s="248"/>
      <c r="N291" s="249">
        <f>ROUND(L291*K291,3)</f>
        <v>0</v>
      </c>
      <c r="O291" s="248"/>
      <c r="P291" s="248"/>
      <c r="Q291" s="248"/>
      <c r="R291" s="134"/>
      <c r="T291" s="135" t="s">
        <v>3</v>
      </c>
      <c r="U291" s="39" t="s">
        <v>38</v>
      </c>
      <c r="V291" s="136">
        <v>0.12526999999999999</v>
      </c>
      <c r="W291" s="136">
        <f>V291*K291</f>
        <v>37.580999999999996</v>
      </c>
      <c r="X291" s="136">
        <v>0</v>
      </c>
      <c r="Y291" s="136">
        <f>X291*K291</f>
        <v>0</v>
      </c>
      <c r="Z291" s="136">
        <v>0</v>
      </c>
      <c r="AA291" s="137">
        <f>Z291*K291</f>
        <v>0</v>
      </c>
      <c r="AR291" s="16" t="s">
        <v>202</v>
      </c>
      <c r="AT291" s="16" t="s">
        <v>124</v>
      </c>
      <c r="AU291" s="16" t="s">
        <v>129</v>
      </c>
      <c r="AY291" s="16" t="s">
        <v>123</v>
      </c>
      <c r="BE291" s="138">
        <f>IF(U291="základná",N291,0)</f>
        <v>0</v>
      </c>
      <c r="BF291" s="138">
        <f>IF(U291="znížená",N291,0)</f>
        <v>0</v>
      </c>
      <c r="BG291" s="138">
        <f>IF(U291="zákl. prenesená",N291,0)</f>
        <v>0</v>
      </c>
      <c r="BH291" s="138">
        <f>IF(U291="zníž. prenesená",N291,0)</f>
        <v>0</v>
      </c>
      <c r="BI291" s="138">
        <f>IF(U291="nulová",N291,0)</f>
        <v>0</v>
      </c>
      <c r="BJ291" s="16" t="s">
        <v>129</v>
      </c>
      <c r="BK291" s="139">
        <f>ROUND(L291*K291,3)</f>
        <v>0</v>
      </c>
      <c r="BL291" s="16" t="s">
        <v>202</v>
      </c>
      <c r="BM291" s="16" t="s">
        <v>412</v>
      </c>
    </row>
    <row r="292" spans="2:65" s="1" customFormat="1" ht="22.5" customHeight="1" x14ac:dyDescent="0.3">
      <c r="B292" s="129"/>
      <c r="C292" s="164" t="s">
        <v>413</v>
      </c>
      <c r="D292" s="164" t="s">
        <v>161</v>
      </c>
      <c r="E292" s="165" t="s">
        <v>414</v>
      </c>
      <c r="F292" s="257" t="s">
        <v>415</v>
      </c>
      <c r="G292" s="258"/>
      <c r="H292" s="258"/>
      <c r="I292" s="258"/>
      <c r="J292" s="166" t="s">
        <v>127</v>
      </c>
      <c r="K292" s="167">
        <v>306</v>
      </c>
      <c r="L292" s="259"/>
      <c r="M292" s="258"/>
      <c r="N292" s="259">
        <f>ROUND(L292*K292,3)</f>
        <v>0</v>
      </c>
      <c r="O292" s="248"/>
      <c r="P292" s="248"/>
      <c r="Q292" s="248"/>
      <c r="R292" s="134"/>
      <c r="T292" s="135" t="s">
        <v>3</v>
      </c>
      <c r="U292" s="39" t="s">
        <v>38</v>
      </c>
      <c r="V292" s="136">
        <v>0</v>
      </c>
      <c r="W292" s="136">
        <f>V292*K292</f>
        <v>0</v>
      </c>
      <c r="X292" s="136">
        <v>4.3200000000000001E-3</v>
      </c>
      <c r="Y292" s="136">
        <f>X292*K292</f>
        <v>1.32192</v>
      </c>
      <c r="Z292" s="136">
        <v>0</v>
      </c>
      <c r="AA292" s="137">
        <f>Z292*K292</f>
        <v>0</v>
      </c>
      <c r="AR292" s="16" t="s">
        <v>274</v>
      </c>
      <c r="AT292" s="16" t="s">
        <v>161</v>
      </c>
      <c r="AU292" s="16" t="s">
        <v>129</v>
      </c>
      <c r="AY292" s="16" t="s">
        <v>123</v>
      </c>
      <c r="BE292" s="138">
        <f>IF(U292="základná",N292,0)</f>
        <v>0</v>
      </c>
      <c r="BF292" s="138">
        <f>IF(U292="znížená",N292,0)</f>
        <v>0</v>
      </c>
      <c r="BG292" s="138">
        <f>IF(U292="zákl. prenesená",N292,0)</f>
        <v>0</v>
      </c>
      <c r="BH292" s="138">
        <f>IF(U292="zníž. prenesená",N292,0)</f>
        <v>0</v>
      </c>
      <c r="BI292" s="138">
        <f>IF(U292="nulová",N292,0)</f>
        <v>0</v>
      </c>
      <c r="BJ292" s="16" t="s">
        <v>129</v>
      </c>
      <c r="BK292" s="139">
        <f>ROUND(L292*K292,3)</f>
        <v>0</v>
      </c>
      <c r="BL292" s="16" t="s">
        <v>202</v>
      </c>
      <c r="BM292" s="16" t="s">
        <v>416</v>
      </c>
    </row>
    <row r="293" spans="2:65" s="1" customFormat="1" ht="31.5" customHeight="1" x14ac:dyDescent="0.3">
      <c r="B293" s="129"/>
      <c r="C293" s="130" t="s">
        <v>417</v>
      </c>
      <c r="D293" s="130" t="s">
        <v>124</v>
      </c>
      <c r="E293" s="131" t="s">
        <v>418</v>
      </c>
      <c r="F293" s="247" t="s">
        <v>419</v>
      </c>
      <c r="G293" s="248"/>
      <c r="H293" s="248"/>
      <c r="I293" s="248"/>
      <c r="J293" s="132" t="s">
        <v>164</v>
      </c>
      <c r="K293" s="133">
        <v>1.7629999999999999</v>
      </c>
      <c r="L293" s="249"/>
      <c r="M293" s="248"/>
      <c r="N293" s="249">
        <f>ROUND(L293*K293,3)</f>
        <v>0</v>
      </c>
      <c r="O293" s="248"/>
      <c r="P293" s="248"/>
      <c r="Q293" s="248"/>
      <c r="R293" s="134"/>
      <c r="T293" s="135" t="s">
        <v>3</v>
      </c>
      <c r="U293" s="39" t="s">
        <v>38</v>
      </c>
      <c r="V293" s="136">
        <v>1.877</v>
      </c>
      <c r="W293" s="136">
        <f>V293*K293</f>
        <v>3.309151</v>
      </c>
      <c r="X293" s="136">
        <v>0</v>
      </c>
      <c r="Y293" s="136">
        <f>X293*K293</f>
        <v>0</v>
      </c>
      <c r="Z293" s="136">
        <v>0</v>
      </c>
      <c r="AA293" s="137">
        <f>Z293*K293</f>
        <v>0</v>
      </c>
      <c r="AR293" s="16" t="s">
        <v>202</v>
      </c>
      <c r="AT293" s="16" t="s">
        <v>124</v>
      </c>
      <c r="AU293" s="16" t="s">
        <v>129</v>
      </c>
      <c r="AY293" s="16" t="s">
        <v>123</v>
      </c>
      <c r="BE293" s="138">
        <f>IF(U293="základná",N293,0)</f>
        <v>0</v>
      </c>
      <c r="BF293" s="138">
        <f>IF(U293="znížená",N293,0)</f>
        <v>0</v>
      </c>
      <c r="BG293" s="138">
        <f>IF(U293="zákl. prenesená",N293,0)</f>
        <v>0</v>
      </c>
      <c r="BH293" s="138">
        <f>IF(U293="zníž. prenesená",N293,0)</f>
        <v>0</v>
      </c>
      <c r="BI293" s="138">
        <f>IF(U293="nulová",N293,0)</f>
        <v>0</v>
      </c>
      <c r="BJ293" s="16" t="s">
        <v>129</v>
      </c>
      <c r="BK293" s="139">
        <f>ROUND(L293*K293,3)</f>
        <v>0</v>
      </c>
      <c r="BL293" s="16" t="s">
        <v>202</v>
      </c>
      <c r="BM293" s="16" t="s">
        <v>420</v>
      </c>
    </row>
    <row r="294" spans="2:65" s="9" customFormat="1" ht="29.85" customHeight="1" x14ac:dyDescent="0.3">
      <c r="B294" s="118"/>
      <c r="C294" s="119"/>
      <c r="D294" s="128" t="s">
        <v>103</v>
      </c>
      <c r="E294" s="128"/>
      <c r="F294" s="128"/>
      <c r="G294" s="128"/>
      <c r="H294" s="128"/>
      <c r="I294" s="128"/>
      <c r="J294" s="128"/>
      <c r="K294" s="128"/>
      <c r="L294" s="128"/>
      <c r="M294" s="128"/>
      <c r="N294" s="261">
        <f>BK294</f>
        <v>0</v>
      </c>
      <c r="O294" s="262"/>
      <c r="P294" s="262"/>
      <c r="Q294" s="262"/>
      <c r="R294" s="121"/>
      <c r="T294" s="122"/>
      <c r="U294" s="119"/>
      <c r="V294" s="119"/>
      <c r="W294" s="123">
        <f>SUM(W295:W304)</f>
        <v>190.17542160000002</v>
      </c>
      <c r="X294" s="119"/>
      <c r="Y294" s="123">
        <f>SUM(Y295:Y304)</f>
        <v>6.0519359999999995</v>
      </c>
      <c r="Z294" s="119"/>
      <c r="AA294" s="124">
        <f>SUM(AA295:AA304)</f>
        <v>6.9</v>
      </c>
      <c r="AR294" s="125" t="s">
        <v>129</v>
      </c>
      <c r="AT294" s="126" t="s">
        <v>70</v>
      </c>
      <c r="AU294" s="126" t="s">
        <v>75</v>
      </c>
      <c r="AY294" s="125" t="s">
        <v>123</v>
      </c>
      <c r="BK294" s="127">
        <f>SUM(BK295:BK304)</f>
        <v>0</v>
      </c>
    </row>
    <row r="295" spans="2:65" s="1" customFormat="1" ht="31.5" customHeight="1" x14ac:dyDescent="0.3">
      <c r="B295" s="129"/>
      <c r="C295" s="130" t="s">
        <v>421</v>
      </c>
      <c r="D295" s="130" t="s">
        <v>124</v>
      </c>
      <c r="E295" s="131" t="s">
        <v>422</v>
      </c>
      <c r="F295" s="247" t="s">
        <v>423</v>
      </c>
      <c r="G295" s="248"/>
      <c r="H295" s="248"/>
      <c r="I295" s="248"/>
      <c r="J295" s="132" t="s">
        <v>127</v>
      </c>
      <c r="K295" s="133">
        <v>300</v>
      </c>
      <c r="L295" s="249"/>
      <c r="M295" s="248"/>
      <c r="N295" s="249">
        <f>ROUND(L295*K295,3)</f>
        <v>0</v>
      </c>
      <c r="O295" s="248"/>
      <c r="P295" s="248"/>
      <c r="Q295" s="248"/>
      <c r="R295" s="134"/>
      <c r="T295" s="135" t="s">
        <v>3</v>
      </c>
      <c r="U295" s="39" t="s">
        <v>38</v>
      </c>
      <c r="V295" s="136">
        <v>0.26400000000000001</v>
      </c>
      <c r="W295" s="136">
        <f>V295*K295</f>
        <v>79.2</v>
      </c>
      <c r="X295" s="136">
        <v>0</v>
      </c>
      <c r="Y295" s="136">
        <f>X295*K295</f>
        <v>0</v>
      </c>
      <c r="Z295" s="136">
        <v>0</v>
      </c>
      <c r="AA295" s="137">
        <f>Z295*K295</f>
        <v>0</v>
      </c>
      <c r="AR295" s="16" t="s">
        <v>202</v>
      </c>
      <c r="AT295" s="16" t="s">
        <v>124</v>
      </c>
      <c r="AU295" s="16" t="s">
        <v>129</v>
      </c>
      <c r="AY295" s="16" t="s">
        <v>123</v>
      </c>
      <c r="BE295" s="138">
        <f>IF(U295="základná",N295,0)</f>
        <v>0</v>
      </c>
      <c r="BF295" s="138">
        <f>IF(U295="znížená",N295,0)</f>
        <v>0</v>
      </c>
      <c r="BG295" s="138">
        <f>IF(U295="zákl. prenesená",N295,0)</f>
        <v>0</v>
      </c>
      <c r="BH295" s="138">
        <f>IF(U295="zníž. prenesená",N295,0)</f>
        <v>0</v>
      </c>
      <c r="BI295" s="138">
        <f>IF(U295="nulová",N295,0)</f>
        <v>0</v>
      </c>
      <c r="BJ295" s="16" t="s">
        <v>129</v>
      </c>
      <c r="BK295" s="139">
        <f>ROUND(L295*K295,3)</f>
        <v>0</v>
      </c>
      <c r="BL295" s="16" t="s">
        <v>202</v>
      </c>
      <c r="BM295" s="16" t="s">
        <v>424</v>
      </c>
    </row>
    <row r="296" spans="2:65" s="1" customFormat="1" ht="31.5" customHeight="1" x14ac:dyDescent="0.3">
      <c r="B296" s="129"/>
      <c r="C296" s="164" t="s">
        <v>425</v>
      </c>
      <c r="D296" s="164" t="s">
        <v>161</v>
      </c>
      <c r="E296" s="165" t="s">
        <v>426</v>
      </c>
      <c r="F296" s="257" t="s">
        <v>427</v>
      </c>
      <c r="G296" s="258"/>
      <c r="H296" s="258"/>
      <c r="I296" s="258"/>
      <c r="J296" s="166" t="s">
        <v>137</v>
      </c>
      <c r="K296" s="167">
        <v>7.92</v>
      </c>
      <c r="L296" s="259"/>
      <c r="M296" s="258"/>
      <c r="N296" s="259">
        <f>ROUND(L296*K296,3)</f>
        <v>0</v>
      </c>
      <c r="O296" s="248"/>
      <c r="P296" s="248"/>
      <c r="Q296" s="248"/>
      <c r="R296" s="134"/>
      <c r="T296" s="135" t="s">
        <v>3</v>
      </c>
      <c r="U296" s="39" t="s">
        <v>38</v>
      </c>
      <c r="V296" s="136">
        <v>0</v>
      </c>
      <c r="W296" s="136">
        <f>V296*K296</f>
        <v>0</v>
      </c>
      <c r="X296" s="136">
        <v>0.55000000000000004</v>
      </c>
      <c r="Y296" s="136">
        <f>X296*K296</f>
        <v>4.3559999999999999</v>
      </c>
      <c r="Z296" s="136">
        <v>0</v>
      </c>
      <c r="AA296" s="137">
        <f>Z296*K296</f>
        <v>0</v>
      </c>
      <c r="AR296" s="16" t="s">
        <v>274</v>
      </c>
      <c r="AT296" s="16" t="s">
        <v>161</v>
      </c>
      <c r="AU296" s="16" t="s">
        <v>129</v>
      </c>
      <c r="AY296" s="16" t="s">
        <v>123</v>
      </c>
      <c r="BE296" s="138">
        <f>IF(U296="základná",N296,0)</f>
        <v>0</v>
      </c>
      <c r="BF296" s="138">
        <f>IF(U296="znížená",N296,0)</f>
        <v>0</v>
      </c>
      <c r="BG296" s="138">
        <f>IF(U296="zákl. prenesená",N296,0)</f>
        <v>0</v>
      </c>
      <c r="BH296" s="138">
        <f>IF(U296="zníž. prenesená",N296,0)</f>
        <v>0</v>
      </c>
      <c r="BI296" s="138">
        <f>IF(U296="nulová",N296,0)</f>
        <v>0</v>
      </c>
      <c r="BJ296" s="16" t="s">
        <v>129</v>
      </c>
      <c r="BK296" s="139">
        <f>ROUND(L296*K296,3)</f>
        <v>0</v>
      </c>
      <c r="BL296" s="16" t="s">
        <v>202</v>
      </c>
      <c r="BM296" s="16" t="s">
        <v>428</v>
      </c>
    </row>
    <row r="297" spans="2:65" s="1" customFormat="1" ht="31.5" customHeight="1" x14ac:dyDescent="0.3">
      <c r="B297" s="129"/>
      <c r="C297" s="130" t="s">
        <v>429</v>
      </c>
      <c r="D297" s="130" t="s">
        <v>124</v>
      </c>
      <c r="E297" s="131" t="s">
        <v>430</v>
      </c>
      <c r="F297" s="247" t="s">
        <v>431</v>
      </c>
      <c r="G297" s="248"/>
      <c r="H297" s="248"/>
      <c r="I297" s="248"/>
      <c r="J297" s="132" t="s">
        <v>186</v>
      </c>
      <c r="K297" s="133">
        <v>1200</v>
      </c>
      <c r="L297" s="249"/>
      <c r="M297" s="248"/>
      <c r="N297" s="249">
        <f>ROUND(L297*K297,3)</f>
        <v>0</v>
      </c>
      <c r="O297" s="248"/>
      <c r="P297" s="248"/>
      <c r="Q297" s="248"/>
      <c r="R297" s="134"/>
      <c r="T297" s="135" t="s">
        <v>3</v>
      </c>
      <c r="U297" s="39" t="s">
        <v>38</v>
      </c>
      <c r="V297" s="136">
        <v>4.5999999999999999E-2</v>
      </c>
      <c r="W297" s="136">
        <f>V297*K297</f>
        <v>55.199999999999996</v>
      </c>
      <c r="X297" s="136">
        <v>0</v>
      </c>
      <c r="Y297" s="136">
        <f>X297*K297</f>
        <v>0</v>
      </c>
      <c r="Z297" s="136">
        <v>0</v>
      </c>
      <c r="AA297" s="137">
        <f>Z297*K297</f>
        <v>0</v>
      </c>
      <c r="AR297" s="16" t="s">
        <v>202</v>
      </c>
      <c r="AT297" s="16" t="s">
        <v>124</v>
      </c>
      <c r="AU297" s="16" t="s">
        <v>129</v>
      </c>
      <c r="AY297" s="16" t="s">
        <v>123</v>
      </c>
      <c r="BE297" s="138">
        <f>IF(U297="základná",N297,0)</f>
        <v>0</v>
      </c>
      <c r="BF297" s="138">
        <f>IF(U297="znížená",N297,0)</f>
        <v>0</v>
      </c>
      <c r="BG297" s="138">
        <f>IF(U297="zákl. prenesená",N297,0)</f>
        <v>0</v>
      </c>
      <c r="BH297" s="138">
        <f>IF(U297="zníž. prenesená",N297,0)</f>
        <v>0</v>
      </c>
      <c r="BI297" s="138">
        <f>IF(U297="nulová",N297,0)</f>
        <v>0</v>
      </c>
      <c r="BJ297" s="16" t="s">
        <v>129</v>
      </c>
      <c r="BK297" s="139">
        <f>ROUND(L297*K297,3)</f>
        <v>0</v>
      </c>
      <c r="BL297" s="16" t="s">
        <v>202</v>
      </c>
      <c r="BM297" s="16" t="s">
        <v>432</v>
      </c>
    </row>
    <row r="298" spans="2:65" s="11" customFormat="1" ht="22.5" customHeight="1" x14ac:dyDescent="0.3">
      <c r="B298" s="148"/>
      <c r="C298" s="149"/>
      <c r="D298" s="149"/>
      <c r="E298" s="150" t="s">
        <v>3</v>
      </c>
      <c r="F298" s="260" t="s">
        <v>433</v>
      </c>
      <c r="G298" s="253"/>
      <c r="H298" s="253"/>
      <c r="I298" s="253"/>
      <c r="J298" s="149"/>
      <c r="K298" s="151">
        <v>1200</v>
      </c>
      <c r="L298" s="149"/>
      <c r="M298" s="149"/>
      <c r="N298" s="149"/>
      <c r="O298" s="149"/>
      <c r="P298" s="149"/>
      <c r="Q298" s="149"/>
      <c r="R298" s="152"/>
      <c r="T298" s="153"/>
      <c r="U298" s="149"/>
      <c r="V298" s="149"/>
      <c r="W298" s="149"/>
      <c r="X298" s="149"/>
      <c r="Y298" s="149"/>
      <c r="Z298" s="149"/>
      <c r="AA298" s="154"/>
      <c r="AT298" s="155" t="s">
        <v>132</v>
      </c>
      <c r="AU298" s="155" t="s">
        <v>129</v>
      </c>
      <c r="AV298" s="11" t="s">
        <v>129</v>
      </c>
      <c r="AW298" s="11" t="s">
        <v>28</v>
      </c>
      <c r="AX298" s="11" t="s">
        <v>71</v>
      </c>
      <c r="AY298" s="155" t="s">
        <v>123</v>
      </c>
    </row>
    <row r="299" spans="2:65" s="12" customFormat="1" ht="22.5" customHeight="1" x14ac:dyDescent="0.3">
      <c r="B299" s="156"/>
      <c r="C299" s="157"/>
      <c r="D299" s="157"/>
      <c r="E299" s="158" t="s">
        <v>3</v>
      </c>
      <c r="F299" s="254" t="s">
        <v>134</v>
      </c>
      <c r="G299" s="255"/>
      <c r="H299" s="255"/>
      <c r="I299" s="255"/>
      <c r="J299" s="157"/>
      <c r="K299" s="159">
        <v>1200</v>
      </c>
      <c r="L299" s="157"/>
      <c r="M299" s="157"/>
      <c r="N299" s="157"/>
      <c r="O299" s="157"/>
      <c r="P299" s="157"/>
      <c r="Q299" s="157"/>
      <c r="R299" s="160"/>
      <c r="T299" s="161"/>
      <c r="U299" s="157"/>
      <c r="V299" s="157"/>
      <c r="W299" s="157"/>
      <c r="X299" s="157"/>
      <c r="Y299" s="157"/>
      <c r="Z299" s="157"/>
      <c r="AA299" s="162"/>
      <c r="AT299" s="163" t="s">
        <v>132</v>
      </c>
      <c r="AU299" s="163" t="s">
        <v>129</v>
      </c>
      <c r="AV299" s="12" t="s">
        <v>128</v>
      </c>
      <c r="AW299" s="12" t="s">
        <v>28</v>
      </c>
      <c r="AX299" s="12" t="s">
        <v>75</v>
      </c>
      <c r="AY299" s="163" t="s">
        <v>123</v>
      </c>
    </row>
    <row r="300" spans="2:65" s="1" customFormat="1" ht="31.5" customHeight="1" x14ac:dyDescent="0.3">
      <c r="B300" s="129"/>
      <c r="C300" s="164" t="s">
        <v>434</v>
      </c>
      <c r="D300" s="164" t="s">
        <v>161</v>
      </c>
      <c r="E300" s="165" t="s">
        <v>435</v>
      </c>
      <c r="F300" s="257" t="s">
        <v>436</v>
      </c>
      <c r="G300" s="258"/>
      <c r="H300" s="258"/>
      <c r="I300" s="258"/>
      <c r="J300" s="166" t="s">
        <v>137</v>
      </c>
      <c r="K300" s="167">
        <v>2.64</v>
      </c>
      <c r="L300" s="259"/>
      <c r="M300" s="258"/>
      <c r="N300" s="259">
        <f>ROUND(L300*K300,3)</f>
        <v>0</v>
      </c>
      <c r="O300" s="248"/>
      <c r="P300" s="248"/>
      <c r="Q300" s="248"/>
      <c r="R300" s="134"/>
      <c r="T300" s="135" t="s">
        <v>3</v>
      </c>
      <c r="U300" s="39" t="s">
        <v>38</v>
      </c>
      <c r="V300" s="136">
        <v>0</v>
      </c>
      <c r="W300" s="136">
        <f>V300*K300</f>
        <v>0</v>
      </c>
      <c r="X300" s="136">
        <v>0.55000000000000004</v>
      </c>
      <c r="Y300" s="136">
        <f>X300*K300</f>
        <v>1.4520000000000002</v>
      </c>
      <c r="Z300" s="136">
        <v>0</v>
      </c>
      <c r="AA300" s="137">
        <f>Z300*K300</f>
        <v>0</v>
      </c>
      <c r="AR300" s="16" t="s">
        <v>274</v>
      </c>
      <c r="AT300" s="16" t="s">
        <v>161</v>
      </c>
      <c r="AU300" s="16" t="s">
        <v>129</v>
      </c>
      <c r="AY300" s="16" t="s">
        <v>123</v>
      </c>
      <c r="BE300" s="138">
        <f>IF(U300="základná",N300,0)</f>
        <v>0</v>
      </c>
      <c r="BF300" s="138">
        <f>IF(U300="znížená",N300,0)</f>
        <v>0</v>
      </c>
      <c r="BG300" s="138">
        <f>IF(U300="zákl. prenesená",N300,0)</f>
        <v>0</v>
      </c>
      <c r="BH300" s="138">
        <f>IF(U300="zníž. prenesená",N300,0)</f>
        <v>0</v>
      </c>
      <c r="BI300" s="138">
        <f>IF(U300="nulová",N300,0)</f>
        <v>0</v>
      </c>
      <c r="BJ300" s="16" t="s">
        <v>129</v>
      </c>
      <c r="BK300" s="139">
        <f>ROUND(L300*K300,3)</f>
        <v>0</v>
      </c>
      <c r="BL300" s="16" t="s">
        <v>202</v>
      </c>
      <c r="BM300" s="16" t="s">
        <v>437</v>
      </c>
    </row>
    <row r="301" spans="2:65" s="1" customFormat="1" ht="44.25" customHeight="1" x14ac:dyDescent="0.3">
      <c r="B301" s="129"/>
      <c r="C301" s="130" t="s">
        <v>438</v>
      </c>
      <c r="D301" s="130" t="s">
        <v>124</v>
      </c>
      <c r="E301" s="131" t="s">
        <v>439</v>
      </c>
      <c r="F301" s="247" t="s">
        <v>440</v>
      </c>
      <c r="G301" s="248"/>
      <c r="H301" s="248"/>
      <c r="I301" s="248"/>
      <c r="J301" s="132" t="s">
        <v>127</v>
      </c>
      <c r="K301" s="133">
        <v>300</v>
      </c>
      <c r="L301" s="249"/>
      <c r="M301" s="248"/>
      <c r="N301" s="249">
        <f>ROUND(L301*K301,3)</f>
        <v>0</v>
      </c>
      <c r="O301" s="248"/>
      <c r="P301" s="248"/>
      <c r="Q301" s="248"/>
      <c r="R301" s="134"/>
      <c r="T301" s="135" t="s">
        <v>3</v>
      </c>
      <c r="U301" s="39" t="s">
        <v>38</v>
      </c>
      <c r="V301" s="136">
        <v>9.5000000000000001E-2</v>
      </c>
      <c r="W301" s="136">
        <f>V301*K301</f>
        <v>28.5</v>
      </c>
      <c r="X301" s="136">
        <v>0</v>
      </c>
      <c r="Y301" s="136">
        <f>X301*K301</f>
        <v>0</v>
      </c>
      <c r="Z301" s="136">
        <v>1.6E-2</v>
      </c>
      <c r="AA301" s="137">
        <f>Z301*K301</f>
        <v>4.8</v>
      </c>
      <c r="AR301" s="16" t="s">
        <v>202</v>
      </c>
      <c r="AT301" s="16" t="s">
        <v>124</v>
      </c>
      <c r="AU301" s="16" t="s">
        <v>129</v>
      </c>
      <c r="AY301" s="16" t="s">
        <v>123</v>
      </c>
      <c r="BE301" s="138">
        <f>IF(U301="základná",N301,0)</f>
        <v>0</v>
      </c>
      <c r="BF301" s="138">
        <f>IF(U301="znížená",N301,0)</f>
        <v>0</v>
      </c>
      <c r="BG301" s="138">
        <f>IF(U301="zákl. prenesená",N301,0)</f>
        <v>0</v>
      </c>
      <c r="BH301" s="138">
        <f>IF(U301="zníž. prenesená",N301,0)</f>
        <v>0</v>
      </c>
      <c r="BI301" s="138">
        <f>IF(U301="nulová",N301,0)</f>
        <v>0</v>
      </c>
      <c r="BJ301" s="16" t="s">
        <v>129</v>
      </c>
      <c r="BK301" s="139">
        <f>ROUND(L301*K301,3)</f>
        <v>0</v>
      </c>
      <c r="BL301" s="16" t="s">
        <v>202</v>
      </c>
      <c r="BM301" s="16" t="s">
        <v>441</v>
      </c>
    </row>
    <row r="302" spans="2:65" s="1" customFormat="1" ht="31.5" customHeight="1" x14ac:dyDescent="0.3">
      <c r="B302" s="129"/>
      <c r="C302" s="130" t="s">
        <v>442</v>
      </c>
      <c r="D302" s="130" t="s">
        <v>124</v>
      </c>
      <c r="E302" s="131" t="s">
        <v>443</v>
      </c>
      <c r="F302" s="247" t="s">
        <v>444</v>
      </c>
      <c r="G302" s="248"/>
      <c r="H302" s="248"/>
      <c r="I302" s="248"/>
      <c r="J302" s="132" t="s">
        <v>127</v>
      </c>
      <c r="K302" s="133">
        <v>300</v>
      </c>
      <c r="L302" s="249"/>
      <c r="M302" s="248"/>
      <c r="N302" s="249">
        <f>ROUND(L302*K302,3)</f>
        <v>0</v>
      </c>
      <c r="O302" s="248"/>
      <c r="P302" s="248"/>
      <c r="Q302" s="248"/>
      <c r="R302" s="134"/>
      <c r="T302" s="135" t="s">
        <v>3</v>
      </c>
      <c r="U302" s="39" t="s">
        <v>38</v>
      </c>
      <c r="V302" s="136">
        <v>5.6000000000000001E-2</v>
      </c>
      <c r="W302" s="136">
        <f>V302*K302</f>
        <v>16.8</v>
      </c>
      <c r="X302" s="136">
        <v>0</v>
      </c>
      <c r="Y302" s="136">
        <f>X302*K302</f>
        <v>0</v>
      </c>
      <c r="Z302" s="136">
        <v>7.0000000000000001E-3</v>
      </c>
      <c r="AA302" s="137">
        <f>Z302*K302</f>
        <v>2.1</v>
      </c>
      <c r="AR302" s="16" t="s">
        <v>202</v>
      </c>
      <c r="AT302" s="16" t="s">
        <v>124</v>
      </c>
      <c r="AU302" s="16" t="s">
        <v>129</v>
      </c>
      <c r="AY302" s="16" t="s">
        <v>123</v>
      </c>
      <c r="BE302" s="138">
        <f>IF(U302="základná",N302,0)</f>
        <v>0</v>
      </c>
      <c r="BF302" s="138">
        <f>IF(U302="znížená",N302,0)</f>
        <v>0</v>
      </c>
      <c r="BG302" s="138">
        <f>IF(U302="zákl. prenesená",N302,0)</f>
        <v>0</v>
      </c>
      <c r="BH302" s="138">
        <f>IF(U302="zníž. prenesená",N302,0)</f>
        <v>0</v>
      </c>
      <c r="BI302" s="138">
        <f>IF(U302="nulová",N302,0)</f>
        <v>0</v>
      </c>
      <c r="BJ302" s="16" t="s">
        <v>129</v>
      </c>
      <c r="BK302" s="139">
        <f>ROUND(L302*K302,3)</f>
        <v>0</v>
      </c>
      <c r="BL302" s="16" t="s">
        <v>202</v>
      </c>
      <c r="BM302" s="16" t="s">
        <v>445</v>
      </c>
    </row>
    <row r="303" spans="2:65" s="1" customFormat="1" ht="57" customHeight="1" x14ac:dyDescent="0.3">
      <c r="B303" s="129"/>
      <c r="C303" s="130" t="s">
        <v>446</v>
      </c>
      <c r="D303" s="130" t="s">
        <v>124</v>
      </c>
      <c r="E303" s="131" t="s">
        <v>447</v>
      </c>
      <c r="F303" s="247" t="s">
        <v>448</v>
      </c>
      <c r="G303" s="248"/>
      <c r="H303" s="248"/>
      <c r="I303" s="248"/>
      <c r="J303" s="132" t="s">
        <v>137</v>
      </c>
      <c r="K303" s="133">
        <v>10.56</v>
      </c>
      <c r="L303" s="249"/>
      <c r="M303" s="248"/>
      <c r="N303" s="249">
        <f>ROUND(L303*K303,3)</f>
        <v>0</v>
      </c>
      <c r="O303" s="248"/>
      <c r="P303" s="248"/>
      <c r="Q303" s="248"/>
      <c r="R303" s="134"/>
      <c r="T303" s="135" t="s">
        <v>3</v>
      </c>
      <c r="U303" s="39" t="s">
        <v>38</v>
      </c>
      <c r="V303" s="136">
        <v>1.026E-2</v>
      </c>
      <c r="W303" s="136">
        <f>V303*K303</f>
        <v>0.1083456</v>
      </c>
      <c r="X303" s="136">
        <v>2.3099999999999999E-2</v>
      </c>
      <c r="Y303" s="136">
        <f>X303*K303</f>
        <v>0.24393600000000001</v>
      </c>
      <c r="Z303" s="136">
        <v>0</v>
      </c>
      <c r="AA303" s="137">
        <f>Z303*K303</f>
        <v>0</v>
      </c>
      <c r="AR303" s="16" t="s">
        <v>202</v>
      </c>
      <c r="AT303" s="16" t="s">
        <v>124</v>
      </c>
      <c r="AU303" s="16" t="s">
        <v>129</v>
      </c>
      <c r="AY303" s="16" t="s">
        <v>123</v>
      </c>
      <c r="BE303" s="138">
        <f>IF(U303="základná",N303,0)</f>
        <v>0</v>
      </c>
      <c r="BF303" s="138">
        <f>IF(U303="znížená",N303,0)</f>
        <v>0</v>
      </c>
      <c r="BG303" s="138">
        <f>IF(U303="zákl. prenesená",N303,0)</f>
        <v>0</v>
      </c>
      <c r="BH303" s="138">
        <f>IF(U303="zníž. prenesená",N303,0)</f>
        <v>0</v>
      </c>
      <c r="BI303" s="138">
        <f>IF(U303="nulová",N303,0)</f>
        <v>0</v>
      </c>
      <c r="BJ303" s="16" t="s">
        <v>129</v>
      </c>
      <c r="BK303" s="139">
        <f>ROUND(L303*K303,3)</f>
        <v>0</v>
      </c>
      <c r="BL303" s="16" t="s">
        <v>202</v>
      </c>
      <c r="BM303" s="16" t="s">
        <v>449</v>
      </c>
    </row>
    <row r="304" spans="2:65" s="1" customFormat="1" ht="31.5" customHeight="1" x14ac:dyDescent="0.3">
      <c r="B304" s="129"/>
      <c r="C304" s="130" t="s">
        <v>450</v>
      </c>
      <c r="D304" s="130" t="s">
        <v>124</v>
      </c>
      <c r="E304" s="131" t="s">
        <v>451</v>
      </c>
      <c r="F304" s="247" t="s">
        <v>452</v>
      </c>
      <c r="G304" s="248"/>
      <c r="H304" s="248"/>
      <c r="I304" s="248"/>
      <c r="J304" s="132" t="s">
        <v>164</v>
      </c>
      <c r="K304" s="133">
        <v>6.0519999999999996</v>
      </c>
      <c r="L304" s="249"/>
      <c r="M304" s="248"/>
      <c r="N304" s="249">
        <f>ROUND(L304*K304,3)</f>
        <v>0</v>
      </c>
      <c r="O304" s="248"/>
      <c r="P304" s="248"/>
      <c r="Q304" s="248"/>
      <c r="R304" s="134"/>
      <c r="T304" s="135" t="s">
        <v>3</v>
      </c>
      <c r="U304" s="39" t="s">
        <v>38</v>
      </c>
      <c r="V304" s="136">
        <v>1.7130000000000001</v>
      </c>
      <c r="W304" s="136">
        <f>V304*K304</f>
        <v>10.367075999999999</v>
      </c>
      <c r="X304" s="136">
        <v>0</v>
      </c>
      <c r="Y304" s="136">
        <f>X304*K304</f>
        <v>0</v>
      </c>
      <c r="Z304" s="136">
        <v>0</v>
      </c>
      <c r="AA304" s="137">
        <f>Z304*K304</f>
        <v>0</v>
      </c>
      <c r="AR304" s="16" t="s">
        <v>202</v>
      </c>
      <c r="AT304" s="16" t="s">
        <v>124</v>
      </c>
      <c r="AU304" s="16" t="s">
        <v>129</v>
      </c>
      <c r="AY304" s="16" t="s">
        <v>123</v>
      </c>
      <c r="BE304" s="138">
        <f>IF(U304="základná",N304,0)</f>
        <v>0</v>
      </c>
      <c r="BF304" s="138">
        <f>IF(U304="znížená",N304,0)</f>
        <v>0</v>
      </c>
      <c r="BG304" s="138">
        <f>IF(U304="zákl. prenesená",N304,0)</f>
        <v>0</v>
      </c>
      <c r="BH304" s="138">
        <f>IF(U304="zníž. prenesená",N304,0)</f>
        <v>0</v>
      </c>
      <c r="BI304" s="138">
        <f>IF(U304="nulová",N304,0)</f>
        <v>0</v>
      </c>
      <c r="BJ304" s="16" t="s">
        <v>129</v>
      </c>
      <c r="BK304" s="139">
        <f>ROUND(L304*K304,3)</f>
        <v>0</v>
      </c>
      <c r="BL304" s="16" t="s">
        <v>202</v>
      </c>
      <c r="BM304" s="16" t="s">
        <v>453</v>
      </c>
    </row>
    <row r="305" spans="2:65" s="9" customFormat="1" ht="29.85" customHeight="1" x14ac:dyDescent="0.3">
      <c r="B305" s="118"/>
      <c r="C305" s="119"/>
      <c r="D305" s="128" t="s">
        <v>104</v>
      </c>
      <c r="E305" s="128"/>
      <c r="F305" s="128"/>
      <c r="G305" s="128"/>
      <c r="H305" s="128"/>
      <c r="I305" s="128"/>
      <c r="J305" s="128"/>
      <c r="K305" s="128"/>
      <c r="L305" s="128"/>
      <c r="M305" s="128"/>
      <c r="N305" s="261">
        <f>BK305</f>
        <v>0</v>
      </c>
      <c r="O305" s="262"/>
      <c r="P305" s="262"/>
      <c r="Q305" s="262"/>
      <c r="R305" s="121"/>
      <c r="T305" s="122"/>
      <c r="U305" s="119"/>
      <c r="V305" s="119"/>
      <c r="W305" s="123">
        <f>SUM(W306:W317)</f>
        <v>807.22896300000002</v>
      </c>
      <c r="X305" s="119"/>
      <c r="Y305" s="123">
        <f>SUM(Y306:Y317)</f>
        <v>0.95699999999999996</v>
      </c>
      <c r="Z305" s="119"/>
      <c r="AA305" s="124">
        <f>SUM(AA306:AA317)</f>
        <v>0.43429999999999996</v>
      </c>
      <c r="AR305" s="125" t="s">
        <v>129</v>
      </c>
      <c r="AT305" s="126" t="s">
        <v>70</v>
      </c>
      <c r="AU305" s="126" t="s">
        <v>75</v>
      </c>
      <c r="AY305" s="125" t="s">
        <v>123</v>
      </c>
      <c r="BK305" s="127">
        <f>SUM(BK306:BK317)</f>
        <v>0</v>
      </c>
    </row>
    <row r="306" spans="2:65" s="1" customFormat="1" ht="22.5" customHeight="1" x14ac:dyDescent="0.3">
      <c r="B306" s="129"/>
      <c r="C306" s="130" t="s">
        <v>454</v>
      </c>
      <c r="D306" s="130" t="s">
        <v>124</v>
      </c>
      <c r="E306" s="131" t="s">
        <v>455</v>
      </c>
      <c r="F306" s="247" t="s">
        <v>456</v>
      </c>
      <c r="G306" s="248"/>
      <c r="H306" s="248"/>
      <c r="I306" s="248"/>
      <c r="J306" s="132" t="s">
        <v>186</v>
      </c>
      <c r="K306" s="133">
        <v>140</v>
      </c>
      <c r="L306" s="249"/>
      <c r="M306" s="248"/>
      <c r="N306" s="249">
        <f>ROUND(L306*K306,3)</f>
        <v>0</v>
      </c>
      <c r="O306" s="248"/>
      <c r="P306" s="248"/>
      <c r="Q306" s="248"/>
      <c r="R306" s="134"/>
      <c r="T306" s="135" t="s">
        <v>3</v>
      </c>
      <c r="U306" s="39" t="s">
        <v>38</v>
      </c>
      <c r="V306" s="136">
        <v>0.72118000000000004</v>
      </c>
      <c r="W306" s="136">
        <f>V306*K306</f>
        <v>100.96520000000001</v>
      </c>
      <c r="X306" s="136">
        <v>3.0899999999999999E-3</v>
      </c>
      <c r="Y306" s="136">
        <f>X306*K306</f>
        <v>0.43259999999999998</v>
      </c>
      <c r="Z306" s="136">
        <v>0</v>
      </c>
      <c r="AA306" s="137">
        <f>Z306*K306</f>
        <v>0</v>
      </c>
      <c r="AR306" s="16" t="s">
        <v>202</v>
      </c>
      <c r="AT306" s="16" t="s">
        <v>124</v>
      </c>
      <c r="AU306" s="16" t="s">
        <v>129</v>
      </c>
      <c r="AY306" s="16" t="s">
        <v>123</v>
      </c>
      <c r="BE306" s="138">
        <f>IF(U306="základná",N306,0)</f>
        <v>0</v>
      </c>
      <c r="BF306" s="138">
        <f>IF(U306="znížená",N306,0)</f>
        <v>0</v>
      </c>
      <c r="BG306" s="138">
        <f>IF(U306="zákl. prenesená",N306,0)</f>
        <v>0</v>
      </c>
      <c r="BH306" s="138">
        <f>IF(U306="zníž. prenesená",N306,0)</f>
        <v>0</v>
      </c>
      <c r="BI306" s="138">
        <f>IF(U306="nulová",N306,0)</f>
        <v>0</v>
      </c>
      <c r="BJ306" s="16" t="s">
        <v>129</v>
      </c>
      <c r="BK306" s="139">
        <f>ROUND(L306*K306,3)</f>
        <v>0</v>
      </c>
      <c r="BL306" s="16" t="s">
        <v>202</v>
      </c>
      <c r="BM306" s="16" t="s">
        <v>457</v>
      </c>
    </row>
    <row r="307" spans="2:65" s="1" customFormat="1" ht="31.5" customHeight="1" x14ac:dyDescent="0.3">
      <c r="B307" s="129"/>
      <c r="C307" s="130" t="s">
        <v>458</v>
      </c>
      <c r="D307" s="130" t="s">
        <v>124</v>
      </c>
      <c r="E307" s="131" t="s">
        <v>459</v>
      </c>
      <c r="F307" s="247" t="s">
        <v>460</v>
      </c>
      <c r="G307" s="248"/>
      <c r="H307" s="248"/>
      <c r="I307" s="248"/>
      <c r="J307" s="132" t="s">
        <v>127</v>
      </c>
      <c r="K307" s="133">
        <v>300</v>
      </c>
      <c r="L307" s="249"/>
      <c r="M307" s="248"/>
      <c r="N307" s="249">
        <f>ROUND(L307*K307,3)</f>
        <v>0</v>
      </c>
      <c r="O307" s="248"/>
      <c r="P307" s="248"/>
      <c r="Q307" s="248"/>
      <c r="R307" s="134"/>
      <c r="T307" s="135" t="s">
        <v>3</v>
      </c>
      <c r="U307" s="39" t="s">
        <v>38</v>
      </c>
      <c r="V307" s="136">
        <v>1.74</v>
      </c>
      <c r="W307" s="136">
        <f>V307*K307</f>
        <v>522</v>
      </c>
      <c r="X307" s="136">
        <v>4.0999999999999999E-4</v>
      </c>
      <c r="Y307" s="136">
        <f>X307*K307</f>
        <v>0.123</v>
      </c>
      <c r="Z307" s="136">
        <v>0</v>
      </c>
      <c r="AA307" s="137">
        <f>Z307*K307</f>
        <v>0</v>
      </c>
      <c r="AR307" s="16" t="s">
        <v>202</v>
      </c>
      <c r="AT307" s="16" t="s">
        <v>124</v>
      </c>
      <c r="AU307" s="16" t="s">
        <v>129</v>
      </c>
      <c r="AY307" s="16" t="s">
        <v>123</v>
      </c>
      <c r="BE307" s="138">
        <f>IF(U307="základná",N307,0)</f>
        <v>0</v>
      </c>
      <c r="BF307" s="138">
        <f>IF(U307="znížená",N307,0)</f>
        <v>0</v>
      </c>
      <c r="BG307" s="138">
        <f>IF(U307="zákl. prenesená",N307,0)</f>
        <v>0</v>
      </c>
      <c r="BH307" s="138">
        <f>IF(U307="zníž. prenesená",N307,0)</f>
        <v>0</v>
      </c>
      <c r="BI307" s="138">
        <f>IF(U307="nulová",N307,0)</f>
        <v>0</v>
      </c>
      <c r="BJ307" s="16" t="s">
        <v>129</v>
      </c>
      <c r="BK307" s="139">
        <f>ROUND(L307*K307,3)</f>
        <v>0</v>
      </c>
      <c r="BL307" s="16" t="s">
        <v>202</v>
      </c>
      <c r="BM307" s="16" t="s">
        <v>461</v>
      </c>
    </row>
    <row r="308" spans="2:65" s="11" customFormat="1" ht="22.5" customHeight="1" x14ac:dyDescent="0.3">
      <c r="B308" s="148"/>
      <c r="C308" s="149"/>
      <c r="D308" s="149"/>
      <c r="E308" s="150" t="s">
        <v>3</v>
      </c>
      <c r="F308" s="260" t="s">
        <v>462</v>
      </c>
      <c r="G308" s="253"/>
      <c r="H308" s="253"/>
      <c r="I308" s="253"/>
      <c r="J308" s="149"/>
      <c r="K308" s="151">
        <v>300</v>
      </c>
      <c r="L308" s="149"/>
      <c r="M308" s="149"/>
      <c r="N308" s="149"/>
      <c r="O308" s="149"/>
      <c r="P308" s="149"/>
      <c r="Q308" s="149"/>
      <c r="R308" s="152"/>
      <c r="T308" s="153"/>
      <c r="U308" s="149"/>
      <c r="V308" s="149"/>
      <c r="W308" s="149"/>
      <c r="X308" s="149"/>
      <c r="Y308" s="149"/>
      <c r="Z308" s="149"/>
      <c r="AA308" s="154"/>
      <c r="AT308" s="155" t="s">
        <v>132</v>
      </c>
      <c r="AU308" s="155" t="s">
        <v>129</v>
      </c>
      <c r="AV308" s="11" t="s">
        <v>129</v>
      </c>
      <c r="AW308" s="11" t="s">
        <v>28</v>
      </c>
      <c r="AX308" s="11" t="s">
        <v>71</v>
      </c>
      <c r="AY308" s="155" t="s">
        <v>123</v>
      </c>
    </row>
    <row r="309" spans="2:65" s="12" customFormat="1" ht="22.5" customHeight="1" x14ac:dyDescent="0.3">
      <c r="B309" s="156"/>
      <c r="C309" s="157"/>
      <c r="D309" s="157"/>
      <c r="E309" s="158" t="s">
        <v>3</v>
      </c>
      <c r="F309" s="254" t="s">
        <v>134</v>
      </c>
      <c r="G309" s="255"/>
      <c r="H309" s="255"/>
      <c r="I309" s="255"/>
      <c r="J309" s="157"/>
      <c r="K309" s="159">
        <v>300</v>
      </c>
      <c r="L309" s="157"/>
      <c r="M309" s="157"/>
      <c r="N309" s="157"/>
      <c r="O309" s="157"/>
      <c r="P309" s="157"/>
      <c r="Q309" s="157"/>
      <c r="R309" s="160"/>
      <c r="T309" s="161"/>
      <c r="U309" s="157"/>
      <c r="V309" s="157"/>
      <c r="W309" s="157"/>
      <c r="X309" s="157"/>
      <c r="Y309" s="157"/>
      <c r="Z309" s="157"/>
      <c r="AA309" s="162"/>
      <c r="AT309" s="163" t="s">
        <v>132</v>
      </c>
      <c r="AU309" s="163" t="s">
        <v>129</v>
      </c>
      <c r="AV309" s="12" t="s">
        <v>128</v>
      </c>
      <c r="AW309" s="12" t="s">
        <v>28</v>
      </c>
      <c r="AX309" s="12" t="s">
        <v>75</v>
      </c>
      <c r="AY309" s="163" t="s">
        <v>123</v>
      </c>
    </row>
    <row r="310" spans="2:65" s="1" customFormat="1" ht="44.25" customHeight="1" x14ac:dyDescent="0.3">
      <c r="B310" s="129"/>
      <c r="C310" s="130" t="s">
        <v>463</v>
      </c>
      <c r="D310" s="130" t="s">
        <v>124</v>
      </c>
      <c r="E310" s="131" t="s">
        <v>464</v>
      </c>
      <c r="F310" s="247" t="s">
        <v>465</v>
      </c>
      <c r="G310" s="248"/>
      <c r="H310" s="248"/>
      <c r="I310" s="248"/>
      <c r="J310" s="132" t="s">
        <v>127</v>
      </c>
      <c r="K310" s="133">
        <v>300</v>
      </c>
      <c r="L310" s="249"/>
      <c r="M310" s="248"/>
      <c r="N310" s="249">
        <f t="shared" ref="N310:N317" si="20">ROUND(L310*K310,3)</f>
        <v>0</v>
      </c>
      <c r="O310" s="248"/>
      <c r="P310" s="248"/>
      <c r="Q310" s="248"/>
      <c r="R310" s="134"/>
      <c r="T310" s="135" t="s">
        <v>3</v>
      </c>
      <c r="U310" s="39" t="s">
        <v>38</v>
      </c>
      <c r="V310" s="136">
        <v>0.13947000000000001</v>
      </c>
      <c r="W310" s="136">
        <f t="shared" ref="W310:W317" si="21">V310*K310</f>
        <v>41.841000000000001</v>
      </c>
      <c r="X310" s="136">
        <v>4.6999999999999999E-4</v>
      </c>
      <c r="Y310" s="136">
        <f t="shared" ref="Y310:Y317" si="22">X310*K310</f>
        <v>0.14099999999999999</v>
      </c>
      <c r="Z310" s="136">
        <v>0</v>
      </c>
      <c r="AA310" s="137">
        <f t="shared" ref="AA310:AA317" si="23">Z310*K310</f>
        <v>0</v>
      </c>
      <c r="AR310" s="16" t="s">
        <v>202</v>
      </c>
      <c r="AT310" s="16" t="s">
        <v>124</v>
      </c>
      <c r="AU310" s="16" t="s">
        <v>129</v>
      </c>
      <c r="AY310" s="16" t="s">
        <v>123</v>
      </c>
      <c r="BE310" s="138">
        <f t="shared" ref="BE310:BE317" si="24">IF(U310="základná",N310,0)</f>
        <v>0</v>
      </c>
      <c r="BF310" s="138">
        <f t="shared" ref="BF310:BF317" si="25">IF(U310="znížená",N310,0)</f>
        <v>0</v>
      </c>
      <c r="BG310" s="138">
        <f t="shared" ref="BG310:BG317" si="26">IF(U310="zákl. prenesená",N310,0)</f>
        <v>0</v>
      </c>
      <c r="BH310" s="138">
        <f t="shared" ref="BH310:BH317" si="27">IF(U310="zníž. prenesená",N310,0)</f>
        <v>0</v>
      </c>
      <c r="BI310" s="138">
        <f t="shared" ref="BI310:BI317" si="28">IF(U310="nulová",N310,0)</f>
        <v>0</v>
      </c>
      <c r="BJ310" s="16" t="s">
        <v>129</v>
      </c>
      <c r="BK310" s="139">
        <f t="shared" ref="BK310:BK317" si="29">ROUND(L310*K310,3)</f>
        <v>0</v>
      </c>
      <c r="BL310" s="16" t="s">
        <v>202</v>
      </c>
      <c r="BM310" s="16" t="s">
        <v>466</v>
      </c>
    </row>
    <row r="311" spans="2:65" s="1" customFormat="1" ht="22.5" customHeight="1" x14ac:dyDescent="0.3">
      <c r="B311" s="129"/>
      <c r="C311" s="130" t="s">
        <v>467</v>
      </c>
      <c r="D311" s="130" t="s">
        <v>124</v>
      </c>
      <c r="E311" s="131" t="s">
        <v>468</v>
      </c>
      <c r="F311" s="247" t="s">
        <v>469</v>
      </c>
      <c r="G311" s="248"/>
      <c r="H311" s="248"/>
      <c r="I311" s="248"/>
      <c r="J311" s="132" t="s">
        <v>186</v>
      </c>
      <c r="K311" s="133">
        <v>65</v>
      </c>
      <c r="L311" s="249"/>
      <c r="M311" s="248"/>
      <c r="N311" s="249">
        <f t="shared" si="20"/>
        <v>0</v>
      </c>
      <c r="O311" s="248"/>
      <c r="P311" s="248"/>
      <c r="Q311" s="248"/>
      <c r="R311" s="134"/>
      <c r="T311" s="135" t="s">
        <v>3</v>
      </c>
      <c r="U311" s="39" t="s">
        <v>38</v>
      </c>
      <c r="V311" s="136">
        <v>0.76034000000000002</v>
      </c>
      <c r="W311" s="136">
        <f t="shared" si="21"/>
        <v>49.4221</v>
      </c>
      <c r="X311" s="136">
        <v>2.2000000000000001E-4</v>
      </c>
      <c r="Y311" s="136">
        <f t="shared" si="22"/>
        <v>1.43E-2</v>
      </c>
      <c r="Z311" s="136">
        <v>0</v>
      </c>
      <c r="AA311" s="137">
        <f t="shared" si="23"/>
        <v>0</v>
      </c>
      <c r="AR311" s="16" t="s">
        <v>202</v>
      </c>
      <c r="AT311" s="16" t="s">
        <v>124</v>
      </c>
      <c r="AU311" s="16" t="s">
        <v>129</v>
      </c>
      <c r="AY311" s="16" t="s">
        <v>123</v>
      </c>
      <c r="BE311" s="138">
        <f t="shared" si="24"/>
        <v>0</v>
      </c>
      <c r="BF311" s="138">
        <f t="shared" si="25"/>
        <v>0</v>
      </c>
      <c r="BG311" s="138">
        <f t="shared" si="26"/>
        <v>0</v>
      </c>
      <c r="BH311" s="138">
        <f t="shared" si="27"/>
        <v>0</v>
      </c>
      <c r="BI311" s="138">
        <f t="shared" si="28"/>
        <v>0</v>
      </c>
      <c r="BJ311" s="16" t="s">
        <v>129</v>
      </c>
      <c r="BK311" s="139">
        <f t="shared" si="29"/>
        <v>0</v>
      </c>
      <c r="BL311" s="16" t="s">
        <v>202</v>
      </c>
      <c r="BM311" s="16" t="s">
        <v>470</v>
      </c>
    </row>
    <row r="312" spans="2:65" s="1" customFormat="1" ht="22.5" customHeight="1" x14ac:dyDescent="0.3">
      <c r="B312" s="129"/>
      <c r="C312" s="130" t="s">
        <v>471</v>
      </c>
      <c r="D312" s="130" t="s">
        <v>124</v>
      </c>
      <c r="E312" s="131" t="s">
        <v>472</v>
      </c>
      <c r="F312" s="247" t="s">
        <v>473</v>
      </c>
      <c r="G312" s="248"/>
      <c r="H312" s="248"/>
      <c r="I312" s="248"/>
      <c r="J312" s="132" t="s">
        <v>294</v>
      </c>
      <c r="K312" s="133">
        <v>1</v>
      </c>
      <c r="L312" s="249"/>
      <c r="M312" s="248"/>
      <c r="N312" s="249">
        <f t="shared" si="20"/>
        <v>0</v>
      </c>
      <c r="O312" s="248"/>
      <c r="P312" s="248"/>
      <c r="Q312" s="248"/>
      <c r="R312" s="134"/>
      <c r="T312" s="135" t="s">
        <v>3</v>
      </c>
      <c r="U312" s="39" t="s">
        <v>38</v>
      </c>
      <c r="V312" s="136">
        <v>3.7999999999999999E-2</v>
      </c>
      <c r="W312" s="136">
        <f t="shared" si="21"/>
        <v>3.7999999999999999E-2</v>
      </c>
      <c r="X312" s="136">
        <v>0</v>
      </c>
      <c r="Y312" s="136">
        <f t="shared" si="22"/>
        <v>0</v>
      </c>
      <c r="Z312" s="136">
        <v>0.09</v>
      </c>
      <c r="AA312" s="137">
        <f t="shared" si="23"/>
        <v>0.09</v>
      </c>
      <c r="AR312" s="16" t="s">
        <v>202</v>
      </c>
      <c r="AT312" s="16" t="s">
        <v>124</v>
      </c>
      <c r="AU312" s="16" t="s">
        <v>129</v>
      </c>
      <c r="AY312" s="16" t="s">
        <v>123</v>
      </c>
      <c r="BE312" s="138">
        <f t="shared" si="24"/>
        <v>0</v>
      </c>
      <c r="BF312" s="138">
        <f t="shared" si="25"/>
        <v>0</v>
      </c>
      <c r="BG312" s="138">
        <f t="shared" si="26"/>
        <v>0</v>
      </c>
      <c r="BH312" s="138">
        <f t="shared" si="27"/>
        <v>0</v>
      </c>
      <c r="BI312" s="138">
        <f t="shared" si="28"/>
        <v>0</v>
      </c>
      <c r="BJ312" s="16" t="s">
        <v>129</v>
      </c>
      <c r="BK312" s="139">
        <f t="shared" si="29"/>
        <v>0</v>
      </c>
      <c r="BL312" s="16" t="s">
        <v>202</v>
      </c>
      <c r="BM312" s="16" t="s">
        <v>474</v>
      </c>
    </row>
    <row r="313" spans="2:65" s="1" customFormat="1" ht="44.25" customHeight="1" x14ac:dyDescent="0.3">
      <c r="B313" s="129"/>
      <c r="C313" s="130" t="s">
        <v>475</v>
      </c>
      <c r="D313" s="130" t="s">
        <v>124</v>
      </c>
      <c r="E313" s="131" t="s">
        <v>476</v>
      </c>
      <c r="F313" s="247" t="s">
        <v>477</v>
      </c>
      <c r="G313" s="248"/>
      <c r="H313" s="248"/>
      <c r="I313" s="248"/>
      <c r="J313" s="132" t="s">
        <v>186</v>
      </c>
      <c r="K313" s="133">
        <v>70</v>
      </c>
      <c r="L313" s="249"/>
      <c r="M313" s="248"/>
      <c r="N313" s="249">
        <f t="shared" si="20"/>
        <v>0</v>
      </c>
      <c r="O313" s="248"/>
      <c r="P313" s="248"/>
      <c r="Q313" s="248"/>
      <c r="R313" s="134"/>
      <c r="T313" s="135" t="s">
        <v>3</v>
      </c>
      <c r="U313" s="39" t="s">
        <v>38</v>
      </c>
      <c r="V313" s="136">
        <v>5.6000000000000001E-2</v>
      </c>
      <c r="W313" s="136">
        <f t="shared" si="21"/>
        <v>3.92</v>
      </c>
      <c r="X313" s="136">
        <v>0</v>
      </c>
      <c r="Y313" s="136">
        <f t="shared" si="22"/>
        <v>0</v>
      </c>
      <c r="Z313" s="136">
        <v>3.47E-3</v>
      </c>
      <c r="AA313" s="137">
        <f t="shared" si="23"/>
        <v>0.2429</v>
      </c>
      <c r="AR313" s="16" t="s">
        <v>202</v>
      </c>
      <c r="AT313" s="16" t="s">
        <v>124</v>
      </c>
      <c r="AU313" s="16" t="s">
        <v>129</v>
      </c>
      <c r="AY313" s="16" t="s">
        <v>123</v>
      </c>
      <c r="BE313" s="138">
        <f t="shared" si="24"/>
        <v>0</v>
      </c>
      <c r="BF313" s="138">
        <f t="shared" si="25"/>
        <v>0</v>
      </c>
      <c r="BG313" s="138">
        <f t="shared" si="26"/>
        <v>0</v>
      </c>
      <c r="BH313" s="138">
        <f t="shared" si="27"/>
        <v>0</v>
      </c>
      <c r="BI313" s="138">
        <f t="shared" si="28"/>
        <v>0</v>
      </c>
      <c r="BJ313" s="16" t="s">
        <v>129</v>
      </c>
      <c r="BK313" s="139">
        <f t="shared" si="29"/>
        <v>0</v>
      </c>
      <c r="BL313" s="16" t="s">
        <v>202</v>
      </c>
      <c r="BM313" s="16" t="s">
        <v>478</v>
      </c>
    </row>
    <row r="314" spans="2:65" s="1" customFormat="1" ht="22.5" customHeight="1" x14ac:dyDescent="0.3">
      <c r="B314" s="129"/>
      <c r="C314" s="130" t="s">
        <v>479</v>
      </c>
      <c r="D314" s="130" t="s">
        <v>124</v>
      </c>
      <c r="E314" s="131" t="s">
        <v>480</v>
      </c>
      <c r="F314" s="247" t="s">
        <v>481</v>
      </c>
      <c r="G314" s="248"/>
      <c r="H314" s="248"/>
      <c r="I314" s="248"/>
      <c r="J314" s="132" t="s">
        <v>186</v>
      </c>
      <c r="K314" s="133">
        <v>70</v>
      </c>
      <c r="L314" s="249"/>
      <c r="M314" s="248"/>
      <c r="N314" s="249">
        <f t="shared" si="20"/>
        <v>0</v>
      </c>
      <c r="O314" s="248"/>
      <c r="P314" s="248"/>
      <c r="Q314" s="248"/>
      <c r="R314" s="134"/>
      <c r="T314" s="135" t="s">
        <v>3</v>
      </c>
      <c r="U314" s="39" t="s">
        <v>38</v>
      </c>
      <c r="V314" s="136">
        <v>0.90581</v>
      </c>
      <c r="W314" s="136">
        <f t="shared" si="21"/>
        <v>63.406700000000001</v>
      </c>
      <c r="X314" s="136">
        <v>2.47E-3</v>
      </c>
      <c r="Y314" s="136">
        <f t="shared" si="22"/>
        <v>0.1729</v>
      </c>
      <c r="Z314" s="136">
        <v>0</v>
      </c>
      <c r="AA314" s="137">
        <f t="shared" si="23"/>
        <v>0</v>
      </c>
      <c r="AR314" s="16" t="s">
        <v>202</v>
      </c>
      <c r="AT314" s="16" t="s">
        <v>124</v>
      </c>
      <c r="AU314" s="16" t="s">
        <v>129</v>
      </c>
      <c r="AY314" s="16" t="s">
        <v>123</v>
      </c>
      <c r="BE314" s="138">
        <f t="shared" si="24"/>
        <v>0</v>
      </c>
      <c r="BF314" s="138">
        <f t="shared" si="25"/>
        <v>0</v>
      </c>
      <c r="BG314" s="138">
        <f t="shared" si="26"/>
        <v>0</v>
      </c>
      <c r="BH314" s="138">
        <f t="shared" si="27"/>
        <v>0</v>
      </c>
      <c r="BI314" s="138">
        <f t="shared" si="28"/>
        <v>0</v>
      </c>
      <c r="BJ314" s="16" t="s">
        <v>129</v>
      </c>
      <c r="BK314" s="139">
        <f t="shared" si="29"/>
        <v>0</v>
      </c>
      <c r="BL314" s="16" t="s">
        <v>202</v>
      </c>
      <c r="BM314" s="16" t="s">
        <v>482</v>
      </c>
    </row>
    <row r="315" spans="2:65" s="1" customFormat="1" ht="31.5" customHeight="1" x14ac:dyDescent="0.3">
      <c r="B315" s="129"/>
      <c r="C315" s="130" t="s">
        <v>483</v>
      </c>
      <c r="D315" s="130" t="s">
        <v>124</v>
      </c>
      <c r="E315" s="131" t="s">
        <v>484</v>
      </c>
      <c r="F315" s="247" t="s">
        <v>485</v>
      </c>
      <c r="G315" s="248"/>
      <c r="H315" s="248"/>
      <c r="I315" s="248"/>
      <c r="J315" s="132" t="s">
        <v>186</v>
      </c>
      <c r="K315" s="133">
        <v>30</v>
      </c>
      <c r="L315" s="249"/>
      <c r="M315" s="248"/>
      <c r="N315" s="249">
        <f t="shared" si="20"/>
        <v>0</v>
      </c>
      <c r="O315" s="248"/>
      <c r="P315" s="248"/>
      <c r="Q315" s="248"/>
      <c r="R315" s="134"/>
      <c r="T315" s="135" t="s">
        <v>3</v>
      </c>
      <c r="U315" s="39" t="s">
        <v>38</v>
      </c>
      <c r="V315" s="136">
        <v>4.7E-2</v>
      </c>
      <c r="W315" s="136">
        <f t="shared" si="21"/>
        <v>1.41</v>
      </c>
      <c r="X315" s="136">
        <v>0</v>
      </c>
      <c r="Y315" s="136">
        <f t="shared" si="22"/>
        <v>0</v>
      </c>
      <c r="Z315" s="136">
        <v>3.3800000000000002E-3</v>
      </c>
      <c r="AA315" s="137">
        <f t="shared" si="23"/>
        <v>0.1014</v>
      </c>
      <c r="AR315" s="16" t="s">
        <v>202</v>
      </c>
      <c r="AT315" s="16" t="s">
        <v>124</v>
      </c>
      <c r="AU315" s="16" t="s">
        <v>129</v>
      </c>
      <c r="AY315" s="16" t="s">
        <v>123</v>
      </c>
      <c r="BE315" s="138">
        <f t="shared" si="24"/>
        <v>0</v>
      </c>
      <c r="BF315" s="138">
        <f t="shared" si="25"/>
        <v>0</v>
      </c>
      <c r="BG315" s="138">
        <f t="shared" si="26"/>
        <v>0</v>
      </c>
      <c r="BH315" s="138">
        <f t="shared" si="27"/>
        <v>0</v>
      </c>
      <c r="BI315" s="138">
        <f t="shared" si="28"/>
        <v>0</v>
      </c>
      <c r="BJ315" s="16" t="s">
        <v>129</v>
      </c>
      <c r="BK315" s="139">
        <f t="shared" si="29"/>
        <v>0</v>
      </c>
      <c r="BL315" s="16" t="s">
        <v>202</v>
      </c>
      <c r="BM315" s="16" t="s">
        <v>486</v>
      </c>
    </row>
    <row r="316" spans="2:65" s="1" customFormat="1" ht="22.5" customHeight="1" x14ac:dyDescent="0.3">
      <c r="B316" s="129"/>
      <c r="C316" s="130" t="s">
        <v>487</v>
      </c>
      <c r="D316" s="130" t="s">
        <v>124</v>
      </c>
      <c r="E316" s="131" t="s">
        <v>488</v>
      </c>
      <c r="F316" s="247" t="s">
        <v>489</v>
      </c>
      <c r="G316" s="248"/>
      <c r="H316" s="248"/>
      <c r="I316" s="248"/>
      <c r="J316" s="132" t="s">
        <v>186</v>
      </c>
      <c r="K316" s="133">
        <v>30</v>
      </c>
      <c r="L316" s="249"/>
      <c r="M316" s="248"/>
      <c r="N316" s="249">
        <f t="shared" si="20"/>
        <v>0</v>
      </c>
      <c r="O316" s="248"/>
      <c r="P316" s="248"/>
      <c r="Q316" s="248"/>
      <c r="R316" s="134"/>
      <c r="T316" s="135" t="s">
        <v>3</v>
      </c>
      <c r="U316" s="39" t="s">
        <v>38</v>
      </c>
      <c r="V316" s="136">
        <v>0.66210000000000002</v>
      </c>
      <c r="W316" s="136">
        <f t="shared" si="21"/>
        <v>19.863</v>
      </c>
      <c r="X316" s="136">
        <v>2.4399999999999999E-3</v>
      </c>
      <c r="Y316" s="136">
        <f t="shared" si="22"/>
        <v>7.3200000000000001E-2</v>
      </c>
      <c r="Z316" s="136">
        <v>0</v>
      </c>
      <c r="AA316" s="137">
        <f t="shared" si="23"/>
        <v>0</v>
      </c>
      <c r="AR316" s="16" t="s">
        <v>202</v>
      </c>
      <c r="AT316" s="16" t="s">
        <v>124</v>
      </c>
      <c r="AU316" s="16" t="s">
        <v>129</v>
      </c>
      <c r="AY316" s="16" t="s">
        <v>123</v>
      </c>
      <c r="BE316" s="138">
        <f t="shared" si="24"/>
        <v>0</v>
      </c>
      <c r="BF316" s="138">
        <f t="shared" si="25"/>
        <v>0</v>
      </c>
      <c r="BG316" s="138">
        <f t="shared" si="26"/>
        <v>0</v>
      </c>
      <c r="BH316" s="138">
        <f t="shared" si="27"/>
        <v>0</v>
      </c>
      <c r="BI316" s="138">
        <f t="shared" si="28"/>
        <v>0</v>
      </c>
      <c r="BJ316" s="16" t="s">
        <v>129</v>
      </c>
      <c r="BK316" s="139">
        <f t="shared" si="29"/>
        <v>0</v>
      </c>
      <c r="BL316" s="16" t="s">
        <v>202</v>
      </c>
      <c r="BM316" s="16" t="s">
        <v>490</v>
      </c>
    </row>
    <row r="317" spans="2:65" s="1" customFormat="1" ht="31.5" customHeight="1" x14ac:dyDescent="0.3">
      <c r="B317" s="129"/>
      <c r="C317" s="130" t="s">
        <v>491</v>
      </c>
      <c r="D317" s="130" t="s">
        <v>124</v>
      </c>
      <c r="E317" s="131" t="s">
        <v>492</v>
      </c>
      <c r="F317" s="247" t="s">
        <v>493</v>
      </c>
      <c r="G317" s="248"/>
      <c r="H317" s="248"/>
      <c r="I317" s="248"/>
      <c r="J317" s="132" t="s">
        <v>164</v>
      </c>
      <c r="K317" s="133">
        <v>0.95699999999999996</v>
      </c>
      <c r="L317" s="249"/>
      <c r="M317" s="248"/>
      <c r="N317" s="249">
        <f t="shared" si="20"/>
        <v>0</v>
      </c>
      <c r="O317" s="248"/>
      <c r="P317" s="248"/>
      <c r="Q317" s="248"/>
      <c r="R317" s="134"/>
      <c r="T317" s="135" t="s">
        <v>3</v>
      </c>
      <c r="U317" s="39" t="s">
        <v>38</v>
      </c>
      <c r="V317" s="136">
        <v>4.5590000000000002</v>
      </c>
      <c r="W317" s="136">
        <f t="shared" si="21"/>
        <v>4.3629629999999997</v>
      </c>
      <c r="X317" s="136">
        <v>0</v>
      </c>
      <c r="Y317" s="136">
        <f t="shared" si="22"/>
        <v>0</v>
      </c>
      <c r="Z317" s="136">
        <v>0</v>
      </c>
      <c r="AA317" s="137">
        <f t="shared" si="23"/>
        <v>0</v>
      </c>
      <c r="AR317" s="16" t="s">
        <v>202</v>
      </c>
      <c r="AT317" s="16" t="s">
        <v>124</v>
      </c>
      <c r="AU317" s="16" t="s">
        <v>129</v>
      </c>
      <c r="AY317" s="16" t="s">
        <v>123</v>
      </c>
      <c r="BE317" s="138">
        <f t="shared" si="24"/>
        <v>0</v>
      </c>
      <c r="BF317" s="138">
        <f t="shared" si="25"/>
        <v>0</v>
      </c>
      <c r="BG317" s="138">
        <f t="shared" si="26"/>
        <v>0</v>
      </c>
      <c r="BH317" s="138">
        <f t="shared" si="27"/>
        <v>0</v>
      </c>
      <c r="BI317" s="138">
        <f t="shared" si="28"/>
        <v>0</v>
      </c>
      <c r="BJ317" s="16" t="s">
        <v>129</v>
      </c>
      <c r="BK317" s="139">
        <f t="shared" si="29"/>
        <v>0</v>
      </c>
      <c r="BL317" s="16" t="s">
        <v>202</v>
      </c>
      <c r="BM317" s="16" t="s">
        <v>494</v>
      </c>
    </row>
    <row r="318" spans="2:65" s="9" customFormat="1" ht="29.85" customHeight="1" x14ac:dyDescent="0.3">
      <c r="B318" s="118"/>
      <c r="C318" s="119"/>
      <c r="D318" s="128" t="s">
        <v>105</v>
      </c>
      <c r="E318" s="128"/>
      <c r="F318" s="128"/>
      <c r="G318" s="128"/>
      <c r="H318" s="128"/>
      <c r="I318" s="128"/>
      <c r="J318" s="128"/>
      <c r="K318" s="128"/>
      <c r="L318" s="128"/>
      <c r="M318" s="128"/>
      <c r="N318" s="261">
        <f>BK318</f>
        <v>0</v>
      </c>
      <c r="O318" s="262"/>
      <c r="P318" s="262"/>
      <c r="Q318" s="262"/>
      <c r="R318" s="121"/>
      <c r="T318" s="122"/>
      <c r="U318" s="119"/>
      <c r="V318" s="119"/>
      <c r="W318" s="123">
        <f>SUM(W319:W320)</f>
        <v>114.3609</v>
      </c>
      <c r="X318" s="119"/>
      <c r="Y318" s="123">
        <f>SUM(Y319:Y320)</f>
        <v>0.3</v>
      </c>
      <c r="Z318" s="119"/>
      <c r="AA318" s="124">
        <f>SUM(AA319:AA320)</f>
        <v>13.5</v>
      </c>
      <c r="AR318" s="125" t="s">
        <v>129</v>
      </c>
      <c r="AT318" s="126" t="s">
        <v>70</v>
      </c>
      <c r="AU318" s="126" t="s">
        <v>75</v>
      </c>
      <c r="AY318" s="125" t="s">
        <v>123</v>
      </c>
      <c r="BK318" s="127">
        <f>SUM(BK319:BK320)</f>
        <v>0</v>
      </c>
    </row>
    <row r="319" spans="2:65" s="1" customFormat="1" ht="31.5" customHeight="1" x14ac:dyDescent="0.3">
      <c r="B319" s="129"/>
      <c r="C319" s="130" t="s">
        <v>495</v>
      </c>
      <c r="D319" s="130" t="s">
        <v>124</v>
      </c>
      <c r="E319" s="131" t="s">
        <v>496</v>
      </c>
      <c r="F319" s="247" t="s">
        <v>497</v>
      </c>
      <c r="G319" s="248"/>
      <c r="H319" s="248"/>
      <c r="I319" s="248"/>
      <c r="J319" s="132" t="s">
        <v>127</v>
      </c>
      <c r="K319" s="133">
        <v>300</v>
      </c>
      <c r="L319" s="249"/>
      <c r="M319" s="248"/>
      <c r="N319" s="249">
        <f>ROUND(L319*K319,3)</f>
        <v>0</v>
      </c>
      <c r="O319" s="248"/>
      <c r="P319" s="248"/>
      <c r="Q319" s="248"/>
      <c r="R319" s="134"/>
      <c r="T319" s="135" t="s">
        <v>3</v>
      </c>
      <c r="U319" s="39" t="s">
        <v>38</v>
      </c>
      <c r="V319" s="136">
        <v>0.379</v>
      </c>
      <c r="W319" s="136">
        <f>V319*K319</f>
        <v>113.7</v>
      </c>
      <c r="X319" s="136">
        <v>1E-3</v>
      </c>
      <c r="Y319" s="136">
        <f>X319*K319</f>
        <v>0.3</v>
      </c>
      <c r="Z319" s="136">
        <v>4.4999999999999998E-2</v>
      </c>
      <c r="AA319" s="137">
        <f>Z319*K319</f>
        <v>13.5</v>
      </c>
      <c r="AR319" s="16" t="s">
        <v>202</v>
      </c>
      <c r="AT319" s="16" t="s">
        <v>124</v>
      </c>
      <c r="AU319" s="16" t="s">
        <v>129</v>
      </c>
      <c r="AY319" s="16" t="s">
        <v>123</v>
      </c>
      <c r="BE319" s="138">
        <f>IF(U319="základná",N319,0)</f>
        <v>0</v>
      </c>
      <c r="BF319" s="138">
        <f>IF(U319="znížená",N319,0)</f>
        <v>0</v>
      </c>
      <c r="BG319" s="138">
        <f>IF(U319="zákl. prenesená",N319,0)</f>
        <v>0</v>
      </c>
      <c r="BH319" s="138">
        <f>IF(U319="zníž. prenesená",N319,0)</f>
        <v>0</v>
      </c>
      <c r="BI319" s="138">
        <f>IF(U319="nulová",N319,0)</f>
        <v>0</v>
      </c>
      <c r="BJ319" s="16" t="s">
        <v>129</v>
      </c>
      <c r="BK319" s="139">
        <f>ROUND(L319*K319,3)</f>
        <v>0</v>
      </c>
      <c r="BL319" s="16" t="s">
        <v>202</v>
      </c>
      <c r="BM319" s="16" t="s">
        <v>498</v>
      </c>
    </row>
    <row r="320" spans="2:65" s="1" customFormat="1" ht="31.5" customHeight="1" x14ac:dyDescent="0.3">
      <c r="B320" s="129"/>
      <c r="C320" s="130" t="s">
        <v>499</v>
      </c>
      <c r="D320" s="130" t="s">
        <v>124</v>
      </c>
      <c r="E320" s="131" t="s">
        <v>500</v>
      </c>
      <c r="F320" s="247" t="s">
        <v>501</v>
      </c>
      <c r="G320" s="248"/>
      <c r="H320" s="248"/>
      <c r="I320" s="248"/>
      <c r="J320" s="132" t="s">
        <v>164</v>
      </c>
      <c r="K320" s="133">
        <v>0.3</v>
      </c>
      <c r="L320" s="249"/>
      <c r="M320" s="248"/>
      <c r="N320" s="249">
        <f>ROUND(L320*K320,3)</f>
        <v>0</v>
      </c>
      <c r="O320" s="248"/>
      <c r="P320" s="248"/>
      <c r="Q320" s="248"/>
      <c r="R320" s="134"/>
      <c r="T320" s="135" t="s">
        <v>3</v>
      </c>
      <c r="U320" s="39" t="s">
        <v>38</v>
      </c>
      <c r="V320" s="136">
        <v>2.2029999999999998</v>
      </c>
      <c r="W320" s="136">
        <f>V320*K320</f>
        <v>0.66089999999999993</v>
      </c>
      <c r="X320" s="136">
        <v>0</v>
      </c>
      <c r="Y320" s="136">
        <f>X320*K320</f>
        <v>0</v>
      </c>
      <c r="Z320" s="136">
        <v>0</v>
      </c>
      <c r="AA320" s="137">
        <f>Z320*K320</f>
        <v>0</v>
      </c>
      <c r="AR320" s="16" t="s">
        <v>202</v>
      </c>
      <c r="AT320" s="16" t="s">
        <v>124</v>
      </c>
      <c r="AU320" s="16" t="s">
        <v>129</v>
      </c>
      <c r="AY320" s="16" t="s">
        <v>123</v>
      </c>
      <c r="BE320" s="138">
        <f>IF(U320="základná",N320,0)</f>
        <v>0</v>
      </c>
      <c r="BF320" s="138">
        <f>IF(U320="znížená",N320,0)</f>
        <v>0</v>
      </c>
      <c r="BG320" s="138">
        <f>IF(U320="zákl. prenesená",N320,0)</f>
        <v>0</v>
      </c>
      <c r="BH320" s="138">
        <f>IF(U320="zníž. prenesená",N320,0)</f>
        <v>0</v>
      </c>
      <c r="BI320" s="138">
        <f>IF(U320="nulová",N320,0)</f>
        <v>0</v>
      </c>
      <c r="BJ320" s="16" t="s">
        <v>129</v>
      </c>
      <c r="BK320" s="139">
        <f>ROUND(L320*K320,3)</f>
        <v>0</v>
      </c>
      <c r="BL320" s="16" t="s">
        <v>202</v>
      </c>
      <c r="BM320" s="16" t="s">
        <v>502</v>
      </c>
    </row>
    <row r="321" spans="2:65" s="9" customFormat="1" ht="29.85" customHeight="1" x14ac:dyDescent="0.3">
      <c r="B321" s="118"/>
      <c r="C321" s="119"/>
      <c r="D321" s="128" t="s">
        <v>106</v>
      </c>
      <c r="E321" s="128"/>
      <c r="F321" s="128"/>
      <c r="G321" s="128"/>
      <c r="H321" s="128"/>
      <c r="I321" s="128"/>
      <c r="J321" s="128"/>
      <c r="K321" s="128"/>
      <c r="L321" s="128"/>
      <c r="M321" s="128"/>
      <c r="N321" s="261">
        <f>BK321</f>
        <v>0</v>
      </c>
      <c r="O321" s="262"/>
      <c r="P321" s="262"/>
      <c r="Q321" s="262"/>
      <c r="R321" s="121"/>
      <c r="T321" s="122"/>
      <c r="U321" s="119"/>
      <c r="V321" s="119"/>
      <c r="W321" s="123">
        <f>SUM(W322:W326)</f>
        <v>8.2884640000000012</v>
      </c>
      <c r="X321" s="119"/>
      <c r="Y321" s="123">
        <f>SUM(Y322:Y326)</f>
        <v>0.44600000000000001</v>
      </c>
      <c r="Z321" s="119"/>
      <c r="AA321" s="124">
        <f>SUM(AA322:AA326)</f>
        <v>0</v>
      </c>
      <c r="AR321" s="125" t="s">
        <v>129</v>
      </c>
      <c r="AT321" s="126" t="s">
        <v>70</v>
      </c>
      <c r="AU321" s="126" t="s">
        <v>75</v>
      </c>
      <c r="AY321" s="125" t="s">
        <v>123</v>
      </c>
      <c r="BK321" s="127">
        <f>SUM(BK322:BK326)</f>
        <v>0</v>
      </c>
    </row>
    <row r="322" spans="2:65" s="1" customFormat="1" ht="22.5" customHeight="1" x14ac:dyDescent="0.3">
      <c r="B322" s="129"/>
      <c r="C322" s="130" t="s">
        <v>503</v>
      </c>
      <c r="D322" s="130" t="s">
        <v>124</v>
      </c>
      <c r="E322" s="131" t="s">
        <v>504</v>
      </c>
      <c r="F322" s="247" t="s">
        <v>505</v>
      </c>
      <c r="G322" s="248"/>
      <c r="H322" s="248"/>
      <c r="I322" s="248"/>
      <c r="J322" s="132" t="s">
        <v>186</v>
      </c>
      <c r="K322" s="133">
        <v>17.84</v>
      </c>
      <c r="L322" s="249"/>
      <c r="M322" s="248"/>
      <c r="N322" s="249">
        <f>ROUND(L322*K322,3)</f>
        <v>0</v>
      </c>
      <c r="O322" s="248"/>
      <c r="P322" s="248"/>
      <c r="Q322" s="248"/>
      <c r="R322" s="134"/>
      <c r="T322" s="135" t="s">
        <v>3</v>
      </c>
      <c r="U322" s="39" t="s">
        <v>38</v>
      </c>
      <c r="V322" s="136">
        <v>0.39</v>
      </c>
      <c r="W322" s="136">
        <f>V322*K322</f>
        <v>6.9576000000000002</v>
      </c>
      <c r="X322" s="136">
        <v>2.5000000000000001E-2</v>
      </c>
      <c r="Y322" s="136">
        <f>X322*K322</f>
        <v>0.44600000000000001</v>
      </c>
      <c r="Z322" s="136">
        <v>0</v>
      </c>
      <c r="AA322" s="137">
        <f>Z322*K322</f>
        <v>0</v>
      </c>
      <c r="AR322" s="16" t="s">
        <v>202</v>
      </c>
      <c r="AT322" s="16" t="s">
        <v>124</v>
      </c>
      <c r="AU322" s="16" t="s">
        <v>129</v>
      </c>
      <c r="AY322" s="16" t="s">
        <v>123</v>
      </c>
      <c r="BE322" s="138">
        <f>IF(U322="základná",N322,0)</f>
        <v>0</v>
      </c>
      <c r="BF322" s="138">
        <f>IF(U322="znížená",N322,0)</f>
        <v>0</v>
      </c>
      <c r="BG322" s="138">
        <f>IF(U322="zákl. prenesená",N322,0)</f>
        <v>0</v>
      </c>
      <c r="BH322" s="138">
        <f>IF(U322="zníž. prenesená",N322,0)</f>
        <v>0</v>
      </c>
      <c r="BI322" s="138">
        <f>IF(U322="nulová",N322,0)</f>
        <v>0</v>
      </c>
      <c r="BJ322" s="16" t="s">
        <v>129</v>
      </c>
      <c r="BK322" s="139">
        <f>ROUND(L322*K322,3)</f>
        <v>0</v>
      </c>
      <c r="BL322" s="16" t="s">
        <v>202</v>
      </c>
      <c r="BM322" s="16" t="s">
        <v>506</v>
      </c>
    </row>
    <row r="323" spans="2:65" s="10" customFormat="1" ht="22.5" customHeight="1" x14ac:dyDescent="0.3">
      <c r="B323" s="140"/>
      <c r="C323" s="141"/>
      <c r="D323" s="141"/>
      <c r="E323" s="142" t="s">
        <v>3</v>
      </c>
      <c r="F323" s="250" t="s">
        <v>150</v>
      </c>
      <c r="G323" s="251"/>
      <c r="H323" s="251"/>
      <c r="I323" s="251"/>
      <c r="J323" s="141"/>
      <c r="K323" s="143" t="s">
        <v>3</v>
      </c>
      <c r="L323" s="141"/>
      <c r="M323" s="141"/>
      <c r="N323" s="141"/>
      <c r="O323" s="141"/>
      <c r="P323" s="141"/>
      <c r="Q323" s="141"/>
      <c r="R323" s="144"/>
      <c r="T323" s="145"/>
      <c r="U323" s="141"/>
      <c r="V323" s="141"/>
      <c r="W323" s="141"/>
      <c r="X323" s="141"/>
      <c r="Y323" s="141"/>
      <c r="Z323" s="141"/>
      <c r="AA323" s="146"/>
      <c r="AT323" s="147" t="s">
        <v>132</v>
      </c>
      <c r="AU323" s="147" t="s">
        <v>129</v>
      </c>
      <c r="AV323" s="10" t="s">
        <v>75</v>
      </c>
      <c r="AW323" s="10" t="s">
        <v>28</v>
      </c>
      <c r="AX323" s="10" t="s">
        <v>71</v>
      </c>
      <c r="AY323" s="147" t="s">
        <v>123</v>
      </c>
    </row>
    <row r="324" spans="2:65" s="11" customFormat="1" ht="22.5" customHeight="1" x14ac:dyDescent="0.3">
      <c r="B324" s="148"/>
      <c r="C324" s="149"/>
      <c r="D324" s="149"/>
      <c r="E324" s="150" t="s">
        <v>3</v>
      </c>
      <c r="F324" s="252" t="s">
        <v>237</v>
      </c>
      <c r="G324" s="253"/>
      <c r="H324" s="253"/>
      <c r="I324" s="253"/>
      <c r="J324" s="149"/>
      <c r="K324" s="151">
        <v>17.84</v>
      </c>
      <c r="L324" s="149"/>
      <c r="M324" s="149"/>
      <c r="N324" s="149"/>
      <c r="O324" s="149"/>
      <c r="P324" s="149"/>
      <c r="Q324" s="149"/>
      <c r="R324" s="152"/>
      <c r="T324" s="153"/>
      <c r="U324" s="149"/>
      <c r="V324" s="149"/>
      <c r="W324" s="149"/>
      <c r="X324" s="149"/>
      <c r="Y324" s="149"/>
      <c r="Z324" s="149"/>
      <c r="AA324" s="154"/>
      <c r="AT324" s="155" t="s">
        <v>132</v>
      </c>
      <c r="AU324" s="155" t="s">
        <v>129</v>
      </c>
      <c r="AV324" s="11" t="s">
        <v>129</v>
      </c>
      <c r="AW324" s="11" t="s">
        <v>28</v>
      </c>
      <c r="AX324" s="11" t="s">
        <v>71</v>
      </c>
      <c r="AY324" s="155" t="s">
        <v>123</v>
      </c>
    </row>
    <row r="325" spans="2:65" s="12" customFormat="1" ht="22.5" customHeight="1" x14ac:dyDescent="0.3">
      <c r="B325" s="156"/>
      <c r="C325" s="157"/>
      <c r="D325" s="157"/>
      <c r="E325" s="158" t="s">
        <v>3</v>
      </c>
      <c r="F325" s="254" t="s">
        <v>134</v>
      </c>
      <c r="G325" s="255"/>
      <c r="H325" s="255"/>
      <c r="I325" s="255"/>
      <c r="J325" s="157"/>
      <c r="K325" s="159">
        <v>17.84</v>
      </c>
      <c r="L325" s="157"/>
      <c r="M325" s="157"/>
      <c r="N325" s="157"/>
      <c r="O325" s="157"/>
      <c r="P325" s="157"/>
      <c r="Q325" s="157"/>
      <c r="R325" s="160"/>
      <c r="T325" s="161"/>
      <c r="U325" s="157"/>
      <c r="V325" s="157"/>
      <c r="W325" s="157"/>
      <c r="X325" s="157"/>
      <c r="Y325" s="157"/>
      <c r="Z325" s="157"/>
      <c r="AA325" s="162"/>
      <c r="AT325" s="163" t="s">
        <v>132</v>
      </c>
      <c r="AU325" s="163" t="s">
        <v>129</v>
      </c>
      <c r="AV325" s="12" t="s">
        <v>128</v>
      </c>
      <c r="AW325" s="12" t="s">
        <v>28</v>
      </c>
      <c r="AX325" s="12" t="s">
        <v>75</v>
      </c>
      <c r="AY325" s="163" t="s">
        <v>123</v>
      </c>
    </row>
    <row r="326" spans="2:65" s="1" customFormat="1" ht="31.5" customHeight="1" x14ac:dyDescent="0.3">
      <c r="B326" s="129"/>
      <c r="C326" s="130" t="s">
        <v>507</v>
      </c>
      <c r="D326" s="130" t="s">
        <v>124</v>
      </c>
      <c r="E326" s="131" t="s">
        <v>508</v>
      </c>
      <c r="F326" s="247" t="s">
        <v>509</v>
      </c>
      <c r="G326" s="248"/>
      <c r="H326" s="248"/>
      <c r="I326" s="248"/>
      <c r="J326" s="132" t="s">
        <v>164</v>
      </c>
      <c r="K326" s="133">
        <v>0.44600000000000001</v>
      </c>
      <c r="L326" s="249"/>
      <c r="M326" s="248"/>
      <c r="N326" s="249">
        <f>ROUND(L326*K326,3)</f>
        <v>0</v>
      </c>
      <c r="O326" s="248"/>
      <c r="P326" s="248"/>
      <c r="Q326" s="248"/>
      <c r="R326" s="134"/>
      <c r="T326" s="135" t="s">
        <v>3</v>
      </c>
      <c r="U326" s="39" t="s">
        <v>38</v>
      </c>
      <c r="V326" s="136">
        <v>2.984</v>
      </c>
      <c r="W326" s="136">
        <f>V326*K326</f>
        <v>1.330864</v>
      </c>
      <c r="X326" s="136">
        <v>0</v>
      </c>
      <c r="Y326" s="136">
        <f>X326*K326</f>
        <v>0</v>
      </c>
      <c r="Z326" s="136">
        <v>0</v>
      </c>
      <c r="AA326" s="137">
        <f>Z326*K326</f>
        <v>0</v>
      </c>
      <c r="AR326" s="16" t="s">
        <v>202</v>
      </c>
      <c r="AT326" s="16" t="s">
        <v>124</v>
      </c>
      <c r="AU326" s="16" t="s">
        <v>129</v>
      </c>
      <c r="AY326" s="16" t="s">
        <v>123</v>
      </c>
      <c r="BE326" s="138">
        <f>IF(U326="základná",N326,0)</f>
        <v>0</v>
      </c>
      <c r="BF326" s="138">
        <f>IF(U326="znížená",N326,0)</f>
        <v>0</v>
      </c>
      <c r="BG326" s="138">
        <f>IF(U326="zákl. prenesená",N326,0)</f>
        <v>0</v>
      </c>
      <c r="BH326" s="138">
        <f>IF(U326="zníž. prenesená",N326,0)</f>
        <v>0</v>
      </c>
      <c r="BI326" s="138">
        <f>IF(U326="nulová",N326,0)</f>
        <v>0</v>
      </c>
      <c r="BJ326" s="16" t="s">
        <v>129</v>
      </c>
      <c r="BK326" s="139">
        <f>ROUND(L326*K326,3)</f>
        <v>0</v>
      </c>
      <c r="BL326" s="16" t="s">
        <v>202</v>
      </c>
      <c r="BM326" s="16" t="s">
        <v>510</v>
      </c>
    </row>
    <row r="327" spans="2:65" s="9" customFormat="1" ht="29.85" customHeight="1" x14ac:dyDescent="0.3">
      <c r="B327" s="118"/>
      <c r="C327" s="119"/>
      <c r="D327" s="128" t="s">
        <v>107</v>
      </c>
      <c r="E327" s="128"/>
      <c r="F327" s="128"/>
      <c r="G327" s="128"/>
      <c r="H327" s="128"/>
      <c r="I327" s="128"/>
      <c r="J327" s="128"/>
      <c r="K327" s="128"/>
      <c r="L327" s="128"/>
      <c r="M327" s="128"/>
      <c r="N327" s="261">
        <f>BK327</f>
        <v>0</v>
      </c>
      <c r="O327" s="262"/>
      <c r="P327" s="262"/>
      <c r="Q327" s="262"/>
      <c r="R327" s="121"/>
      <c r="T327" s="122"/>
      <c r="U327" s="119"/>
      <c r="V327" s="119"/>
      <c r="W327" s="123">
        <f>SUM(W328:W331)</f>
        <v>152.88</v>
      </c>
      <c r="X327" s="119"/>
      <c r="Y327" s="123">
        <f>SUM(Y328:Y331)</f>
        <v>0.26880000000000004</v>
      </c>
      <c r="Z327" s="119"/>
      <c r="AA327" s="124">
        <f>SUM(AA328:AA331)</f>
        <v>0</v>
      </c>
      <c r="AR327" s="125" t="s">
        <v>129</v>
      </c>
      <c r="AT327" s="126" t="s">
        <v>70</v>
      </c>
      <c r="AU327" s="126" t="s">
        <v>75</v>
      </c>
      <c r="AY327" s="125" t="s">
        <v>123</v>
      </c>
      <c r="BK327" s="127">
        <f>SUM(BK328:BK331)</f>
        <v>0</v>
      </c>
    </row>
    <row r="328" spans="2:65" s="1" customFormat="1" ht="31.5" customHeight="1" x14ac:dyDescent="0.3">
      <c r="B328" s="129"/>
      <c r="C328" s="130" t="s">
        <v>511</v>
      </c>
      <c r="D328" s="130" t="s">
        <v>124</v>
      </c>
      <c r="E328" s="131" t="s">
        <v>512</v>
      </c>
      <c r="F328" s="247" t="s">
        <v>513</v>
      </c>
      <c r="G328" s="248"/>
      <c r="H328" s="248"/>
      <c r="I328" s="248"/>
      <c r="J328" s="132" t="s">
        <v>127</v>
      </c>
      <c r="K328" s="133">
        <v>840</v>
      </c>
      <c r="L328" s="249"/>
      <c r="M328" s="248"/>
      <c r="N328" s="249">
        <f>ROUND(L328*K328,3)</f>
        <v>0</v>
      </c>
      <c r="O328" s="248"/>
      <c r="P328" s="248"/>
      <c r="Q328" s="248"/>
      <c r="R328" s="134"/>
      <c r="T328" s="135" t="s">
        <v>3</v>
      </c>
      <c r="U328" s="39" t="s">
        <v>38</v>
      </c>
      <c r="V328" s="136">
        <v>0.182</v>
      </c>
      <c r="W328" s="136">
        <f>V328*K328</f>
        <v>152.88</v>
      </c>
      <c r="X328" s="136">
        <v>3.2000000000000003E-4</v>
      </c>
      <c r="Y328" s="136">
        <f>X328*K328</f>
        <v>0.26880000000000004</v>
      </c>
      <c r="Z328" s="136">
        <v>0</v>
      </c>
      <c r="AA328" s="137">
        <f>Z328*K328</f>
        <v>0</v>
      </c>
      <c r="AR328" s="16" t="s">
        <v>202</v>
      </c>
      <c r="AT328" s="16" t="s">
        <v>124</v>
      </c>
      <c r="AU328" s="16" t="s">
        <v>129</v>
      </c>
      <c r="AY328" s="16" t="s">
        <v>123</v>
      </c>
      <c r="BE328" s="138">
        <f>IF(U328="základná",N328,0)</f>
        <v>0</v>
      </c>
      <c r="BF328" s="138">
        <f>IF(U328="znížená",N328,0)</f>
        <v>0</v>
      </c>
      <c r="BG328" s="138">
        <f>IF(U328="zákl. prenesená",N328,0)</f>
        <v>0</v>
      </c>
      <c r="BH328" s="138">
        <f>IF(U328="zníž. prenesená",N328,0)</f>
        <v>0</v>
      </c>
      <c r="BI328" s="138">
        <f>IF(U328="nulová",N328,0)</f>
        <v>0</v>
      </c>
      <c r="BJ328" s="16" t="s">
        <v>129</v>
      </c>
      <c r="BK328" s="139">
        <f>ROUND(L328*K328,3)</f>
        <v>0</v>
      </c>
      <c r="BL328" s="16" t="s">
        <v>202</v>
      </c>
      <c r="BM328" s="16" t="s">
        <v>514</v>
      </c>
    </row>
    <row r="329" spans="2:65" s="11" customFormat="1" ht="22.5" customHeight="1" x14ac:dyDescent="0.3">
      <c r="B329" s="148"/>
      <c r="C329" s="149"/>
      <c r="D329" s="149"/>
      <c r="E329" s="150" t="s">
        <v>3</v>
      </c>
      <c r="F329" s="260" t="s">
        <v>515</v>
      </c>
      <c r="G329" s="253"/>
      <c r="H329" s="253"/>
      <c r="I329" s="253"/>
      <c r="J329" s="149"/>
      <c r="K329" s="151">
        <v>240</v>
      </c>
      <c r="L329" s="149"/>
      <c r="M329" s="149"/>
      <c r="N329" s="149"/>
      <c r="O329" s="149"/>
      <c r="P329" s="149"/>
      <c r="Q329" s="149"/>
      <c r="R329" s="152"/>
      <c r="T329" s="153"/>
      <c r="U329" s="149"/>
      <c r="V329" s="149"/>
      <c r="W329" s="149"/>
      <c r="X329" s="149"/>
      <c r="Y329" s="149"/>
      <c r="Z329" s="149"/>
      <c r="AA329" s="154"/>
      <c r="AT329" s="155" t="s">
        <v>132</v>
      </c>
      <c r="AU329" s="155" t="s">
        <v>129</v>
      </c>
      <c r="AV329" s="11" t="s">
        <v>129</v>
      </c>
      <c r="AW329" s="11" t="s">
        <v>28</v>
      </c>
      <c r="AX329" s="11" t="s">
        <v>71</v>
      </c>
      <c r="AY329" s="155" t="s">
        <v>123</v>
      </c>
    </row>
    <row r="330" spans="2:65" s="11" customFormat="1" ht="22.5" customHeight="1" x14ac:dyDescent="0.3">
      <c r="B330" s="148"/>
      <c r="C330" s="149"/>
      <c r="D330" s="149"/>
      <c r="E330" s="150" t="s">
        <v>3</v>
      </c>
      <c r="F330" s="252" t="s">
        <v>516</v>
      </c>
      <c r="G330" s="253"/>
      <c r="H330" s="253"/>
      <c r="I330" s="253"/>
      <c r="J330" s="149"/>
      <c r="K330" s="151">
        <v>600</v>
      </c>
      <c r="L330" s="149"/>
      <c r="M330" s="149"/>
      <c r="N330" s="149"/>
      <c r="O330" s="149"/>
      <c r="P330" s="149"/>
      <c r="Q330" s="149"/>
      <c r="R330" s="152"/>
      <c r="T330" s="153"/>
      <c r="U330" s="149"/>
      <c r="V330" s="149"/>
      <c r="W330" s="149"/>
      <c r="X330" s="149"/>
      <c r="Y330" s="149"/>
      <c r="Z330" s="149"/>
      <c r="AA330" s="154"/>
      <c r="AT330" s="155" t="s">
        <v>132</v>
      </c>
      <c r="AU330" s="155" t="s">
        <v>129</v>
      </c>
      <c r="AV330" s="11" t="s">
        <v>129</v>
      </c>
      <c r="AW330" s="11" t="s">
        <v>28</v>
      </c>
      <c r="AX330" s="11" t="s">
        <v>71</v>
      </c>
      <c r="AY330" s="155" t="s">
        <v>123</v>
      </c>
    </row>
    <row r="331" spans="2:65" s="12" customFormat="1" ht="22.5" customHeight="1" x14ac:dyDescent="0.3">
      <c r="B331" s="156"/>
      <c r="C331" s="157"/>
      <c r="D331" s="157"/>
      <c r="E331" s="158" t="s">
        <v>3</v>
      </c>
      <c r="F331" s="254" t="s">
        <v>134</v>
      </c>
      <c r="G331" s="255"/>
      <c r="H331" s="255"/>
      <c r="I331" s="255"/>
      <c r="J331" s="157"/>
      <c r="K331" s="159">
        <v>840</v>
      </c>
      <c r="L331" s="157"/>
      <c r="M331" s="157"/>
      <c r="N331" s="157"/>
      <c r="O331" s="157"/>
      <c r="P331" s="157"/>
      <c r="Q331" s="157"/>
      <c r="R331" s="160"/>
      <c r="T331" s="168"/>
      <c r="U331" s="169"/>
      <c r="V331" s="169"/>
      <c r="W331" s="169"/>
      <c r="X331" s="169"/>
      <c r="Y331" s="169"/>
      <c r="Z331" s="169"/>
      <c r="AA331" s="170"/>
      <c r="AT331" s="163" t="s">
        <v>132</v>
      </c>
      <c r="AU331" s="163" t="s">
        <v>129</v>
      </c>
      <c r="AV331" s="12" t="s">
        <v>128</v>
      </c>
      <c r="AW331" s="12" t="s">
        <v>28</v>
      </c>
      <c r="AX331" s="12" t="s">
        <v>75</v>
      </c>
      <c r="AY331" s="163" t="s">
        <v>123</v>
      </c>
    </row>
    <row r="332" spans="2:65" s="1" customFormat="1" ht="6.95" customHeight="1" x14ac:dyDescent="0.3">
      <c r="B332" s="54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6"/>
    </row>
  </sheetData>
  <mergeCells count="448">
    <mergeCell ref="N327:Q327"/>
    <mergeCell ref="H1:K1"/>
    <mergeCell ref="S2:AC2"/>
    <mergeCell ref="F328:I328"/>
    <mergeCell ref="L328:M328"/>
    <mergeCell ref="N328:Q328"/>
    <mergeCell ref="F329:I329"/>
    <mergeCell ref="F330:I330"/>
    <mergeCell ref="F331:I331"/>
    <mergeCell ref="N125:Q125"/>
    <mergeCell ref="N126:Q126"/>
    <mergeCell ref="N127:Q127"/>
    <mergeCell ref="N158:Q158"/>
    <mergeCell ref="N182:Q182"/>
    <mergeCell ref="N197:Q197"/>
    <mergeCell ref="N219:Q219"/>
    <mergeCell ref="N236:Q236"/>
    <mergeCell ref="N239:Q239"/>
    <mergeCell ref="N263:Q263"/>
    <mergeCell ref="N265:Q265"/>
    <mergeCell ref="N266:Q266"/>
    <mergeCell ref="N276:Q276"/>
    <mergeCell ref="N283:Q283"/>
    <mergeCell ref="N294:Q294"/>
    <mergeCell ref="N305:Q305"/>
    <mergeCell ref="N318:Q318"/>
    <mergeCell ref="N321:Q321"/>
    <mergeCell ref="F322:I322"/>
    <mergeCell ref="L322:M322"/>
    <mergeCell ref="N322:Q322"/>
    <mergeCell ref="F323:I323"/>
    <mergeCell ref="F324:I324"/>
    <mergeCell ref="F325:I325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1:I311"/>
    <mergeCell ref="L311:M311"/>
    <mergeCell ref="N311:Q311"/>
    <mergeCell ref="F312:I312"/>
    <mergeCell ref="L312:M312"/>
    <mergeCell ref="N312:Q312"/>
    <mergeCell ref="F326:I326"/>
    <mergeCell ref="L326:M326"/>
    <mergeCell ref="N326:Q326"/>
    <mergeCell ref="F317:I317"/>
    <mergeCell ref="L317:M317"/>
    <mergeCell ref="N317:Q317"/>
    <mergeCell ref="F319:I319"/>
    <mergeCell ref="L319:M319"/>
    <mergeCell ref="N319:Q319"/>
    <mergeCell ref="F320:I320"/>
    <mergeCell ref="L320:M320"/>
    <mergeCell ref="N320:Q320"/>
    <mergeCell ref="F313:I313"/>
    <mergeCell ref="L313:M313"/>
    <mergeCell ref="N313:Q313"/>
    <mergeCell ref="F306:I306"/>
    <mergeCell ref="L306:M306"/>
    <mergeCell ref="N306:Q306"/>
    <mergeCell ref="F307:I307"/>
    <mergeCell ref="L307:M307"/>
    <mergeCell ref="N307:Q307"/>
    <mergeCell ref="F308:I308"/>
    <mergeCell ref="F309:I309"/>
    <mergeCell ref="F310:I310"/>
    <mergeCell ref="L310:M310"/>
    <mergeCell ref="N310:Q310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297:I297"/>
    <mergeCell ref="L297:M297"/>
    <mergeCell ref="N297:Q297"/>
    <mergeCell ref="F298:I298"/>
    <mergeCell ref="F299:I299"/>
    <mergeCell ref="F300:I300"/>
    <mergeCell ref="L300:M300"/>
    <mergeCell ref="N300:Q300"/>
    <mergeCell ref="F301:I301"/>
    <mergeCell ref="L301:M301"/>
    <mergeCell ref="N301:Q301"/>
    <mergeCell ref="F293:I293"/>
    <mergeCell ref="L293:M293"/>
    <mergeCell ref="N293:Q293"/>
    <mergeCell ref="F295:I295"/>
    <mergeCell ref="L295:M295"/>
    <mergeCell ref="N295:Q295"/>
    <mergeCell ref="F296:I296"/>
    <mergeCell ref="L296:M296"/>
    <mergeCell ref="N296:Q296"/>
    <mergeCell ref="F289:I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84:I284"/>
    <mergeCell ref="L284:M284"/>
    <mergeCell ref="N284:Q284"/>
    <mergeCell ref="F285:I285"/>
    <mergeCell ref="F286:I286"/>
    <mergeCell ref="F287:I287"/>
    <mergeCell ref="L287:M287"/>
    <mergeCell ref="N287:Q287"/>
    <mergeCell ref="F288:I288"/>
    <mergeCell ref="F278:I278"/>
    <mergeCell ref="L278:M278"/>
    <mergeCell ref="N278:Q278"/>
    <mergeCell ref="F279:I279"/>
    <mergeCell ref="L279:M279"/>
    <mergeCell ref="N279:Q279"/>
    <mergeCell ref="F280:I280"/>
    <mergeCell ref="F281:I281"/>
    <mergeCell ref="F282:I282"/>
    <mergeCell ref="L282:M282"/>
    <mergeCell ref="N282:Q282"/>
    <mergeCell ref="F272:I272"/>
    <mergeCell ref="F273:I273"/>
    <mergeCell ref="F274:I274"/>
    <mergeCell ref="F275:I275"/>
    <mergeCell ref="L275:M275"/>
    <mergeCell ref="N275:Q275"/>
    <mergeCell ref="F277:I277"/>
    <mergeCell ref="L277:M277"/>
    <mergeCell ref="N277:Q277"/>
    <mergeCell ref="F267:I267"/>
    <mergeCell ref="L267:M267"/>
    <mergeCell ref="N267:Q267"/>
    <mergeCell ref="F268:I268"/>
    <mergeCell ref="F269:I269"/>
    <mergeCell ref="F270:I270"/>
    <mergeCell ref="F271:I271"/>
    <mergeCell ref="L271:M271"/>
    <mergeCell ref="N271:Q271"/>
    <mergeCell ref="F261:I261"/>
    <mergeCell ref="L261:M261"/>
    <mergeCell ref="N261:Q261"/>
    <mergeCell ref="F262:I262"/>
    <mergeCell ref="L262:M262"/>
    <mergeCell ref="N262:Q262"/>
    <mergeCell ref="F264:I264"/>
    <mergeCell ref="L264:M264"/>
    <mergeCell ref="N264:Q264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51:I251"/>
    <mergeCell ref="L251:M251"/>
    <mergeCell ref="N251:Q251"/>
    <mergeCell ref="F252:I252"/>
    <mergeCell ref="F253:I253"/>
    <mergeCell ref="F254:I254"/>
    <mergeCell ref="F255:I255"/>
    <mergeCell ref="F256:I256"/>
    <mergeCell ref="F257:I257"/>
    <mergeCell ref="L257:M257"/>
    <mergeCell ref="N257:Q25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0:I240"/>
    <mergeCell ref="L240:M240"/>
    <mergeCell ref="N240:Q240"/>
    <mergeCell ref="F241:I241"/>
    <mergeCell ref="F242:I242"/>
    <mergeCell ref="F243:I243"/>
    <mergeCell ref="F244:I244"/>
    <mergeCell ref="L244:M244"/>
    <mergeCell ref="N244:Q244"/>
    <mergeCell ref="F233:I233"/>
    <mergeCell ref="F234:I234"/>
    <mergeCell ref="F235:I235"/>
    <mergeCell ref="F237:I237"/>
    <mergeCell ref="L237:M237"/>
    <mergeCell ref="N237:Q237"/>
    <mergeCell ref="F238:I238"/>
    <mergeCell ref="L238:M238"/>
    <mergeCell ref="N238:Q238"/>
    <mergeCell ref="F228:I228"/>
    <mergeCell ref="F229:I229"/>
    <mergeCell ref="F230:I230"/>
    <mergeCell ref="F231:I231"/>
    <mergeCell ref="L231:M231"/>
    <mergeCell ref="N231:Q231"/>
    <mergeCell ref="F232:I232"/>
    <mergeCell ref="L232:M232"/>
    <mergeCell ref="N232:Q232"/>
    <mergeCell ref="F221:I221"/>
    <mergeCell ref="L221:M221"/>
    <mergeCell ref="N221:Q221"/>
    <mergeCell ref="F222:I222"/>
    <mergeCell ref="F223:I223"/>
    <mergeCell ref="F224:I224"/>
    <mergeCell ref="F225:I225"/>
    <mergeCell ref="F226:I226"/>
    <mergeCell ref="F227:I227"/>
    <mergeCell ref="L227:M227"/>
    <mergeCell ref="N227:Q227"/>
    <mergeCell ref="F215:I215"/>
    <mergeCell ref="F216:I216"/>
    <mergeCell ref="F217:I217"/>
    <mergeCell ref="F218:I218"/>
    <mergeCell ref="L218:M218"/>
    <mergeCell ref="N218:Q218"/>
    <mergeCell ref="F220:I220"/>
    <mergeCell ref="L220:M220"/>
    <mergeCell ref="N220:Q220"/>
    <mergeCell ref="F210:I210"/>
    <mergeCell ref="L210:M210"/>
    <mergeCell ref="N210:Q210"/>
    <mergeCell ref="F211:I211"/>
    <mergeCell ref="F212:I212"/>
    <mergeCell ref="F213:I213"/>
    <mergeCell ref="F214:I214"/>
    <mergeCell ref="L214:M214"/>
    <mergeCell ref="N214:Q214"/>
    <mergeCell ref="F203:I203"/>
    <mergeCell ref="F204:I204"/>
    <mergeCell ref="F205:I205"/>
    <mergeCell ref="F206:I206"/>
    <mergeCell ref="L206:M206"/>
    <mergeCell ref="N206:Q206"/>
    <mergeCell ref="F207:I207"/>
    <mergeCell ref="F208:I208"/>
    <mergeCell ref="F209:I209"/>
    <mergeCell ref="F198:I198"/>
    <mergeCell ref="L198:M198"/>
    <mergeCell ref="N198:Q198"/>
    <mergeCell ref="F199:I199"/>
    <mergeCell ref="F200:I200"/>
    <mergeCell ref="F201:I201"/>
    <mergeCell ref="F202:I202"/>
    <mergeCell ref="L202:M202"/>
    <mergeCell ref="N202:Q202"/>
    <mergeCell ref="F192:I192"/>
    <mergeCell ref="L192:M192"/>
    <mergeCell ref="N192:Q192"/>
    <mergeCell ref="F193:I193"/>
    <mergeCell ref="L193:M193"/>
    <mergeCell ref="N193:Q193"/>
    <mergeCell ref="F194:I194"/>
    <mergeCell ref="F195:I195"/>
    <mergeCell ref="F196:I196"/>
    <mergeCell ref="F186:I186"/>
    <mergeCell ref="F187:I187"/>
    <mergeCell ref="L187:M187"/>
    <mergeCell ref="N187:Q187"/>
    <mergeCell ref="F188:I188"/>
    <mergeCell ref="F189:I189"/>
    <mergeCell ref="F190:I190"/>
    <mergeCell ref="F191:I191"/>
    <mergeCell ref="L191:M191"/>
    <mergeCell ref="N191:Q191"/>
    <mergeCell ref="F180:I180"/>
    <mergeCell ref="F181:I181"/>
    <mergeCell ref="L181:M181"/>
    <mergeCell ref="N181:Q181"/>
    <mergeCell ref="F183:I183"/>
    <mergeCell ref="L183:M183"/>
    <mergeCell ref="N183:Q183"/>
    <mergeCell ref="F184:I184"/>
    <mergeCell ref="F185:I185"/>
    <mergeCell ref="F173:I173"/>
    <mergeCell ref="L173:M173"/>
    <mergeCell ref="N173:Q173"/>
    <mergeCell ref="F174:I174"/>
    <mergeCell ref="F175:I175"/>
    <mergeCell ref="F176:I176"/>
    <mergeCell ref="F177:I177"/>
    <mergeCell ref="F178:I178"/>
    <mergeCell ref="F179:I179"/>
    <mergeCell ref="F166:I166"/>
    <mergeCell ref="F167:I167"/>
    <mergeCell ref="F168:I168"/>
    <mergeCell ref="F169:I169"/>
    <mergeCell ref="L169:M169"/>
    <mergeCell ref="N169:Q169"/>
    <mergeCell ref="F170:I170"/>
    <mergeCell ref="F171:I171"/>
    <mergeCell ref="F172:I17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57:I157"/>
    <mergeCell ref="L157:M157"/>
    <mergeCell ref="N157:Q157"/>
    <mergeCell ref="F159:I159"/>
    <mergeCell ref="L159:M159"/>
    <mergeCell ref="N159:Q159"/>
    <mergeCell ref="F160:I160"/>
    <mergeCell ref="F161:I161"/>
    <mergeCell ref="F162:I162"/>
    <mergeCell ref="F152:I152"/>
    <mergeCell ref="F153:I153"/>
    <mergeCell ref="F154:I154"/>
    <mergeCell ref="F155:I155"/>
    <mergeCell ref="L155:M155"/>
    <mergeCell ref="N155:Q155"/>
    <mergeCell ref="F156:I156"/>
    <mergeCell ref="L156:M156"/>
    <mergeCell ref="N156:Q156"/>
    <mergeCell ref="F145:I145"/>
    <mergeCell ref="F146:I146"/>
    <mergeCell ref="F147:I147"/>
    <mergeCell ref="F148:I148"/>
    <mergeCell ref="F149:I149"/>
    <mergeCell ref="F150:I150"/>
    <mergeCell ref="L150:M150"/>
    <mergeCell ref="N150:Q150"/>
    <mergeCell ref="F151:I151"/>
    <mergeCell ref="L151:M151"/>
    <mergeCell ref="N151:Q151"/>
    <mergeCell ref="F138:I138"/>
    <mergeCell ref="F139:I139"/>
    <mergeCell ref="F140:I140"/>
    <mergeCell ref="F141:I141"/>
    <mergeCell ref="F142:I142"/>
    <mergeCell ref="F143:I143"/>
    <mergeCell ref="L143:M143"/>
    <mergeCell ref="N143:Q143"/>
    <mergeCell ref="F144:I144"/>
    <mergeCell ref="L144:M144"/>
    <mergeCell ref="N144:Q144"/>
    <mergeCell ref="F133:I133"/>
    <mergeCell ref="F134:I134"/>
    <mergeCell ref="F135:I135"/>
    <mergeCell ref="F136:I136"/>
    <mergeCell ref="L136:M136"/>
    <mergeCell ref="N136:Q136"/>
    <mergeCell ref="F137:I137"/>
    <mergeCell ref="L137:M137"/>
    <mergeCell ref="N137:Q137"/>
    <mergeCell ref="F128:I128"/>
    <mergeCell ref="L128:M128"/>
    <mergeCell ref="N128:Q128"/>
    <mergeCell ref="F129:I129"/>
    <mergeCell ref="F130:I130"/>
    <mergeCell ref="F131:I131"/>
    <mergeCell ref="F132:I132"/>
    <mergeCell ref="L132:M132"/>
    <mergeCell ref="N132:Q132"/>
    <mergeCell ref="L109:Q109"/>
    <mergeCell ref="C115:Q115"/>
    <mergeCell ref="F117:P117"/>
    <mergeCell ref="M119:P119"/>
    <mergeCell ref="M121:Q121"/>
    <mergeCell ref="M122:Q122"/>
    <mergeCell ref="F124:I124"/>
    <mergeCell ref="L124:M124"/>
    <mergeCell ref="N124:Q124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O14:P14"/>
    <mergeCell ref="O16:P16"/>
  </mergeCells>
  <hyperlinks>
    <hyperlink ref="F1:G1" location="C2" tooltip="Krycí list rozpočtu" display="1) Krycí list rozpočtu"/>
    <hyperlink ref="H1:K1" location="C85" tooltip="Rekapitulácia rozpočtu" display="2) Rekapitulácia rozpočtu"/>
    <hyperlink ref="L1" location="C124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4"/>
  <sheetViews>
    <sheetView showGridLines="0" zoomScaleNormal="100" workbookViewId="0">
      <pane ySplit="1" topLeftCell="A132" activePane="bottomLeft" state="frozen"/>
      <selection pane="bottomLeft" activeCell="L141" sqref="L141:M144"/>
    </sheetView>
  </sheetViews>
  <sheetFormatPr defaultRowHeight="13.5" x14ac:dyDescent="0.3"/>
  <cols>
    <col min="1" max="1" width="8.33203125" style="171" customWidth="1"/>
    <col min="2" max="2" width="1.6640625" style="171" customWidth="1"/>
    <col min="3" max="3" width="4.1640625" style="171" customWidth="1"/>
    <col min="4" max="4" width="4.33203125" style="171" customWidth="1"/>
    <col min="5" max="5" width="17.1640625" style="171" customWidth="1"/>
    <col min="6" max="7" width="11.1640625" style="171" customWidth="1"/>
    <col min="8" max="8" width="12.5" style="171" customWidth="1"/>
    <col min="9" max="9" width="7" style="171" customWidth="1"/>
    <col min="10" max="10" width="5.1640625" style="171" customWidth="1"/>
    <col min="11" max="11" width="11.5" style="171" customWidth="1"/>
    <col min="12" max="12" width="12" style="171" customWidth="1"/>
    <col min="13" max="14" width="6" style="171" customWidth="1"/>
    <col min="15" max="15" width="2" style="171" customWidth="1"/>
    <col min="16" max="16" width="12.5" style="171" customWidth="1"/>
    <col min="17" max="17" width="4.1640625" style="171" customWidth="1"/>
    <col min="18" max="18" width="1.6640625" style="171" customWidth="1"/>
    <col min="19" max="19" width="8.1640625" style="171" customWidth="1"/>
    <col min="20" max="20" width="29.6640625" style="171" hidden="1" customWidth="1"/>
    <col min="21" max="21" width="16.33203125" style="171" hidden="1" customWidth="1"/>
    <col min="22" max="22" width="12.33203125" style="171" hidden="1" customWidth="1"/>
    <col min="23" max="23" width="16.33203125" style="171" hidden="1" customWidth="1"/>
    <col min="24" max="24" width="12.1640625" style="171" hidden="1" customWidth="1"/>
    <col min="25" max="25" width="15" style="171" hidden="1" customWidth="1"/>
    <col min="26" max="26" width="11" style="171" hidden="1" customWidth="1"/>
    <col min="27" max="27" width="15" style="171" hidden="1" customWidth="1"/>
    <col min="28" max="28" width="16.33203125" style="171" hidden="1" customWidth="1"/>
    <col min="29" max="29" width="11" style="171" customWidth="1"/>
    <col min="30" max="30" width="15" style="171" customWidth="1"/>
    <col min="31" max="31" width="16.33203125" style="171" customWidth="1"/>
    <col min="32" max="16384" width="9.33203125" style="171"/>
  </cols>
  <sheetData>
    <row r="1" spans="1:66" ht="21.75" customHeight="1" x14ac:dyDescent="0.3">
      <c r="A1" s="190"/>
      <c r="B1" s="191"/>
      <c r="C1" s="191"/>
      <c r="D1" s="192" t="s">
        <v>1</v>
      </c>
      <c r="E1" s="191"/>
      <c r="F1" s="193" t="s">
        <v>519</v>
      </c>
      <c r="G1" s="193"/>
      <c r="H1" s="283" t="s">
        <v>520</v>
      </c>
      <c r="I1" s="283"/>
      <c r="J1" s="283"/>
      <c r="K1" s="283"/>
      <c r="L1" s="193" t="s">
        <v>521</v>
      </c>
      <c r="M1" s="191"/>
      <c r="N1" s="191"/>
      <c r="O1" s="192" t="s">
        <v>81</v>
      </c>
      <c r="P1" s="191"/>
      <c r="Q1" s="191"/>
      <c r="R1" s="191"/>
      <c r="S1" s="193" t="s">
        <v>522</v>
      </c>
      <c r="T1" s="193"/>
      <c r="U1" s="190"/>
      <c r="V1" s="19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203" t="s">
        <v>5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S2" s="228" t="s">
        <v>6</v>
      </c>
      <c r="T2" s="204"/>
      <c r="U2" s="204"/>
      <c r="V2" s="204"/>
      <c r="W2" s="204"/>
      <c r="X2" s="204"/>
      <c r="Y2" s="204"/>
      <c r="Z2" s="204"/>
      <c r="AA2" s="204"/>
      <c r="AB2" s="204"/>
      <c r="AC2" s="204"/>
      <c r="AT2" s="16" t="s">
        <v>523</v>
      </c>
    </row>
    <row r="3" spans="1:66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71</v>
      </c>
    </row>
    <row r="4" spans="1:66" ht="36.950000000000003" customHeight="1" x14ac:dyDescent="0.3">
      <c r="B4" s="20"/>
      <c r="C4" s="205" t="s">
        <v>82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2"/>
      <c r="T4" s="23" t="s">
        <v>10</v>
      </c>
      <c r="AT4" s="16" t="s">
        <v>4</v>
      </c>
    </row>
    <row r="5" spans="1:66" ht="6.95" customHeight="1" x14ac:dyDescent="0.3">
      <c r="B5" s="20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22"/>
    </row>
    <row r="6" spans="1:66" ht="25.35" customHeight="1" x14ac:dyDescent="0.3">
      <c r="B6" s="20"/>
      <c r="C6" s="172"/>
      <c r="D6" s="26" t="s">
        <v>12</v>
      </c>
      <c r="E6" s="175"/>
      <c r="F6" s="208" t="s">
        <v>610</v>
      </c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172"/>
      <c r="R6" s="22"/>
    </row>
    <row r="7" spans="1:66" s="1" customFormat="1" ht="32.85" customHeight="1" x14ac:dyDescent="0.3">
      <c r="B7" s="30"/>
      <c r="C7" s="175"/>
      <c r="D7" s="27" t="s">
        <v>14</v>
      </c>
      <c r="E7" s="175"/>
      <c r="F7" s="173" t="s">
        <v>3</v>
      </c>
      <c r="G7" s="175"/>
      <c r="H7" s="175"/>
      <c r="I7" s="175"/>
      <c r="J7" s="175"/>
      <c r="K7" s="175"/>
      <c r="L7" s="175"/>
      <c r="M7" s="27" t="s">
        <v>15</v>
      </c>
      <c r="N7" s="175"/>
      <c r="O7" s="173" t="s">
        <v>3</v>
      </c>
      <c r="P7" s="175"/>
      <c r="Q7" s="175"/>
      <c r="R7" s="32"/>
    </row>
    <row r="8" spans="1:66" s="1" customFormat="1" ht="14.45" customHeight="1" x14ac:dyDescent="0.3">
      <c r="B8" s="30"/>
      <c r="C8" s="175"/>
      <c r="D8" s="27" t="s">
        <v>16</v>
      </c>
      <c r="E8" s="175"/>
      <c r="F8" s="173" t="s">
        <v>17</v>
      </c>
      <c r="G8" s="175"/>
      <c r="H8" s="175"/>
      <c r="I8" s="175"/>
      <c r="J8" s="175"/>
      <c r="K8" s="175"/>
      <c r="L8" s="175"/>
      <c r="M8" s="27" t="s">
        <v>18</v>
      </c>
      <c r="N8" s="175"/>
      <c r="O8" s="232"/>
      <c r="P8" s="214"/>
      <c r="Q8" s="175"/>
      <c r="R8" s="32"/>
    </row>
    <row r="9" spans="1:66" s="1" customFormat="1" ht="14.45" customHeight="1" x14ac:dyDescent="0.3">
      <c r="B9" s="30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32"/>
    </row>
    <row r="10" spans="1:66" s="1" customFormat="1" ht="10.9" customHeight="1" x14ac:dyDescent="0.3">
      <c r="B10" s="30"/>
      <c r="C10" s="175"/>
      <c r="D10" s="27" t="s">
        <v>19</v>
      </c>
      <c r="E10" s="175"/>
      <c r="F10" s="175"/>
      <c r="G10" s="175"/>
      <c r="H10" s="175"/>
      <c r="I10" s="175"/>
      <c r="J10" s="175"/>
      <c r="K10" s="175"/>
      <c r="L10" s="175"/>
      <c r="M10" s="27" t="s">
        <v>20</v>
      </c>
      <c r="N10" s="175"/>
      <c r="O10" s="207" t="s">
        <v>3</v>
      </c>
      <c r="P10" s="214"/>
      <c r="Q10" s="175"/>
      <c r="R10" s="32"/>
    </row>
    <row r="11" spans="1:66" s="1" customFormat="1" ht="14.45" customHeight="1" x14ac:dyDescent="0.3">
      <c r="B11" s="30"/>
      <c r="C11" s="175"/>
      <c r="D11" s="175"/>
      <c r="E11" s="173" t="s">
        <v>21</v>
      </c>
      <c r="F11" s="175"/>
      <c r="G11" s="175"/>
      <c r="H11" s="175"/>
      <c r="I11" s="175"/>
      <c r="J11" s="175"/>
      <c r="K11" s="175"/>
      <c r="L11" s="175"/>
      <c r="M11" s="27" t="s">
        <v>22</v>
      </c>
      <c r="N11" s="175"/>
      <c r="O11" s="207" t="s">
        <v>3</v>
      </c>
      <c r="P11" s="214"/>
      <c r="Q11" s="175"/>
      <c r="R11" s="32"/>
    </row>
    <row r="12" spans="1:66" s="1" customFormat="1" ht="18" customHeight="1" x14ac:dyDescent="0.3">
      <c r="B12" s="30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32"/>
    </row>
    <row r="13" spans="1:66" s="1" customFormat="1" ht="6.95" customHeight="1" x14ac:dyDescent="0.3">
      <c r="B13" s="30"/>
      <c r="C13" s="175"/>
      <c r="D13" s="27" t="s">
        <v>23</v>
      </c>
      <c r="E13" s="175"/>
      <c r="F13" s="175"/>
      <c r="G13" s="175"/>
      <c r="H13" s="175"/>
      <c r="I13" s="175"/>
      <c r="J13" s="175"/>
      <c r="K13" s="175"/>
      <c r="L13" s="175"/>
      <c r="M13" s="27" t="s">
        <v>20</v>
      </c>
      <c r="N13" s="175"/>
      <c r="O13" s="207" t="str">
        <f>IF('Rekapitulácia stavby'!AN13="","",'Rekapitulácia stavby'!AN13)</f>
        <v/>
      </c>
      <c r="P13" s="214"/>
      <c r="Q13" s="175"/>
      <c r="R13" s="32"/>
    </row>
    <row r="14" spans="1:66" s="1" customFormat="1" ht="14.45" customHeight="1" x14ac:dyDescent="0.3">
      <c r="B14" s="30"/>
      <c r="C14" s="175"/>
      <c r="D14" s="175"/>
      <c r="E14" s="173" t="str">
        <f>IF('Rekapitulácia stavby'!E14="","",'Rekapitulácia stavby'!E14)</f>
        <v xml:space="preserve"> </v>
      </c>
      <c r="F14" s="175"/>
      <c r="G14" s="175"/>
      <c r="H14" s="175"/>
      <c r="I14" s="175"/>
      <c r="J14" s="175"/>
      <c r="K14" s="175"/>
      <c r="L14" s="175"/>
      <c r="M14" s="27" t="s">
        <v>22</v>
      </c>
      <c r="N14" s="175"/>
      <c r="O14" s="207" t="str">
        <f>IF('Rekapitulácia stavby'!AN14="","",'Rekapitulácia stavby'!AN14)</f>
        <v/>
      </c>
      <c r="P14" s="214"/>
      <c r="Q14" s="175"/>
      <c r="R14" s="32"/>
    </row>
    <row r="15" spans="1:66" s="1" customFormat="1" ht="18" customHeight="1" x14ac:dyDescent="0.3">
      <c r="B15" s="30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32"/>
    </row>
    <row r="16" spans="1:66" s="1" customFormat="1" ht="6.95" customHeight="1" x14ac:dyDescent="0.3">
      <c r="B16" s="30"/>
      <c r="C16" s="175"/>
      <c r="D16" s="27" t="s">
        <v>24</v>
      </c>
      <c r="E16" s="175"/>
      <c r="F16" s="175"/>
      <c r="G16" s="175"/>
      <c r="H16" s="175"/>
      <c r="I16" s="175"/>
      <c r="J16" s="175"/>
      <c r="K16" s="175"/>
      <c r="L16" s="175"/>
      <c r="M16" s="27" t="s">
        <v>20</v>
      </c>
      <c r="N16" s="175"/>
      <c r="O16" s="207" t="s">
        <v>25</v>
      </c>
      <c r="P16" s="214"/>
      <c r="Q16" s="175"/>
      <c r="R16" s="32"/>
    </row>
    <row r="17" spans="2:18" s="1" customFormat="1" ht="14.45" customHeight="1" x14ac:dyDescent="0.3">
      <c r="B17" s="30"/>
      <c r="C17" s="175"/>
      <c r="D17" s="175"/>
      <c r="E17" s="173" t="s">
        <v>26</v>
      </c>
      <c r="F17" s="175"/>
      <c r="G17" s="175"/>
      <c r="H17" s="175"/>
      <c r="I17" s="175"/>
      <c r="J17" s="175"/>
      <c r="K17" s="175"/>
      <c r="L17" s="175"/>
      <c r="M17" s="27" t="s">
        <v>22</v>
      </c>
      <c r="N17" s="175"/>
      <c r="O17" s="207" t="s">
        <v>27</v>
      </c>
      <c r="P17" s="214"/>
      <c r="Q17" s="175"/>
      <c r="R17" s="32"/>
    </row>
    <row r="18" spans="2:18" s="1" customFormat="1" ht="18" customHeight="1" x14ac:dyDescent="0.3">
      <c r="B18" s="30"/>
      <c r="C18" s="175"/>
      <c r="D18" s="175"/>
      <c r="E18" s="173" t="str">
        <f>IF('[1]Rekapitulácia elektro'!E17="","",'[1]Rekapitulácia elektro'!E17)</f>
        <v xml:space="preserve"> </v>
      </c>
      <c r="F18" s="175"/>
      <c r="G18" s="175"/>
      <c r="H18" s="175"/>
      <c r="I18" s="175"/>
      <c r="J18" s="175"/>
      <c r="K18" s="175"/>
      <c r="L18" s="175"/>
      <c r="M18" s="27" t="s">
        <v>22</v>
      </c>
      <c r="N18" s="175"/>
      <c r="O18" s="207" t="str">
        <f>IF('[1]Rekapitulácia elektro'!AN17="","",'[1]Rekapitulácia elektro'!AN17)</f>
        <v/>
      </c>
      <c r="P18" s="207"/>
      <c r="Q18" s="175"/>
      <c r="R18" s="32"/>
    </row>
    <row r="19" spans="2:18" s="1" customFormat="1" ht="6.95" customHeight="1" x14ac:dyDescent="0.3">
      <c r="B19" s="30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32"/>
    </row>
    <row r="20" spans="2:18" s="1" customFormat="1" ht="14.45" customHeight="1" x14ac:dyDescent="0.3">
      <c r="B20" s="30"/>
      <c r="C20" s="175"/>
      <c r="D20" s="27" t="s">
        <v>30</v>
      </c>
      <c r="E20" s="175"/>
      <c r="F20" s="175"/>
      <c r="G20" s="175"/>
      <c r="H20" s="175"/>
      <c r="I20" s="175"/>
      <c r="J20" s="175"/>
      <c r="K20" s="175"/>
      <c r="L20" s="175"/>
      <c r="M20" s="27" t="s">
        <v>20</v>
      </c>
      <c r="N20" s="175"/>
      <c r="O20" s="207" t="str">
        <f>IF('[1]Rekapitulácia elektro'!AN19="","",'[1]Rekapitulácia elektro'!AN19)</f>
        <v/>
      </c>
      <c r="P20" s="207"/>
      <c r="Q20" s="175"/>
      <c r="R20" s="32"/>
    </row>
    <row r="21" spans="2:18" s="1" customFormat="1" ht="18" customHeight="1" x14ac:dyDescent="0.3">
      <c r="B21" s="30"/>
      <c r="C21" s="175"/>
      <c r="D21" s="175"/>
      <c r="E21" s="173" t="str">
        <f>IF('[1]Rekapitulácia elektro'!E20="","",'[1]Rekapitulácia elektro'!E20)</f>
        <v xml:space="preserve"> </v>
      </c>
      <c r="F21" s="175"/>
      <c r="G21" s="175"/>
      <c r="H21" s="175"/>
      <c r="I21" s="175"/>
      <c r="J21" s="175"/>
      <c r="K21" s="175"/>
      <c r="L21" s="175"/>
      <c r="M21" s="27" t="s">
        <v>22</v>
      </c>
      <c r="N21" s="175"/>
      <c r="O21" s="207" t="str">
        <f>IF('[1]Rekapitulácia elektro'!AN20="","",'[1]Rekapitulácia elektro'!AN20)</f>
        <v/>
      </c>
      <c r="P21" s="207"/>
      <c r="Q21" s="175"/>
      <c r="R21" s="32"/>
    </row>
    <row r="22" spans="2:18" s="1" customFormat="1" ht="6.95" customHeight="1" x14ac:dyDescent="0.3">
      <c r="B22" s="30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32"/>
    </row>
    <row r="23" spans="2:18" s="1" customFormat="1" ht="14.45" customHeight="1" x14ac:dyDescent="0.3">
      <c r="B23" s="30"/>
      <c r="C23" s="175"/>
      <c r="D23" s="27" t="s">
        <v>31</v>
      </c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32"/>
    </row>
    <row r="24" spans="2:18" s="1" customFormat="1" ht="22.5" customHeight="1" x14ac:dyDescent="0.3">
      <c r="B24" s="30"/>
      <c r="C24" s="175"/>
      <c r="D24" s="175"/>
      <c r="E24" s="209" t="s">
        <v>3</v>
      </c>
      <c r="F24" s="209"/>
      <c r="G24" s="209"/>
      <c r="H24" s="209"/>
      <c r="I24" s="209"/>
      <c r="J24" s="209"/>
      <c r="K24" s="209"/>
      <c r="L24" s="209"/>
      <c r="M24" s="175"/>
      <c r="N24" s="175"/>
      <c r="O24" s="175"/>
      <c r="P24" s="175"/>
      <c r="Q24" s="175"/>
      <c r="R24" s="32"/>
    </row>
    <row r="25" spans="2:18" s="1" customFormat="1" ht="6.95" customHeight="1" x14ac:dyDescent="0.3">
      <c r="B25" s="30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32"/>
    </row>
    <row r="26" spans="2:18" s="1" customFormat="1" ht="6.95" customHeight="1" x14ac:dyDescent="0.3">
      <c r="B26" s="30"/>
      <c r="C26" s="175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5"/>
      <c r="R26" s="32"/>
    </row>
    <row r="27" spans="2:18" s="1" customFormat="1" ht="14.45" customHeight="1" x14ac:dyDescent="0.3">
      <c r="B27" s="30"/>
      <c r="C27" s="175"/>
      <c r="D27" s="94" t="s">
        <v>83</v>
      </c>
      <c r="E27" s="175"/>
      <c r="F27" s="175"/>
      <c r="G27" s="175"/>
      <c r="H27" s="175"/>
      <c r="I27" s="175"/>
      <c r="J27" s="175"/>
      <c r="K27" s="175"/>
      <c r="L27" s="175"/>
      <c r="M27" s="229">
        <f>N88</f>
        <v>0</v>
      </c>
      <c r="N27" s="229"/>
      <c r="O27" s="229"/>
      <c r="P27" s="229"/>
      <c r="Q27" s="175"/>
      <c r="R27" s="32"/>
    </row>
    <row r="28" spans="2:18" s="1" customFormat="1" ht="14.45" customHeight="1" x14ac:dyDescent="0.3">
      <c r="B28" s="30"/>
      <c r="C28" s="175"/>
      <c r="D28" s="29" t="s">
        <v>84</v>
      </c>
      <c r="E28" s="175"/>
      <c r="F28" s="175"/>
      <c r="G28" s="175"/>
      <c r="H28" s="175"/>
      <c r="I28" s="175"/>
      <c r="J28" s="175"/>
      <c r="K28" s="175"/>
      <c r="L28" s="175"/>
      <c r="M28" s="229">
        <f>N94</f>
        <v>0</v>
      </c>
      <c r="N28" s="229"/>
      <c r="O28" s="229"/>
      <c r="P28" s="229"/>
      <c r="Q28" s="175"/>
      <c r="R28" s="32"/>
    </row>
    <row r="29" spans="2:18" s="1" customFormat="1" ht="6.95" customHeight="1" x14ac:dyDescent="0.3">
      <c r="B29" s="30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32"/>
    </row>
    <row r="30" spans="2:18" s="1" customFormat="1" ht="25.35" customHeight="1" x14ac:dyDescent="0.3">
      <c r="B30" s="30"/>
      <c r="C30" s="175"/>
      <c r="D30" s="95" t="s">
        <v>34</v>
      </c>
      <c r="E30" s="175"/>
      <c r="F30" s="175"/>
      <c r="G30" s="175"/>
      <c r="H30" s="175"/>
      <c r="I30" s="175"/>
      <c r="J30" s="175"/>
      <c r="K30" s="175"/>
      <c r="L30" s="175"/>
      <c r="M30" s="233">
        <f>ROUND(M27+M28,2)</f>
        <v>0</v>
      </c>
      <c r="N30" s="214"/>
      <c r="O30" s="214"/>
      <c r="P30" s="214"/>
      <c r="Q30" s="175"/>
      <c r="R30" s="32"/>
    </row>
    <row r="31" spans="2:18" s="1" customFormat="1" ht="6.95" customHeight="1" x14ac:dyDescent="0.3">
      <c r="B31" s="30"/>
      <c r="C31" s="175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5"/>
      <c r="R31" s="32"/>
    </row>
    <row r="32" spans="2:18" s="1" customFormat="1" ht="14.45" customHeight="1" x14ac:dyDescent="0.3">
      <c r="B32" s="30"/>
      <c r="C32" s="175"/>
      <c r="D32" s="37" t="s">
        <v>35</v>
      </c>
      <c r="E32" s="37" t="s">
        <v>36</v>
      </c>
      <c r="F32" s="174">
        <v>0.2</v>
      </c>
      <c r="G32" s="96" t="s">
        <v>37</v>
      </c>
      <c r="H32" s="234">
        <f>ROUND((SUM(BE94:BE95)+SUM(BE113:BE143)), 2)</f>
        <v>0</v>
      </c>
      <c r="I32" s="214"/>
      <c r="J32" s="214"/>
      <c r="K32" s="175"/>
      <c r="L32" s="175"/>
      <c r="M32" s="234">
        <f>ROUND(ROUND((SUM(BE94:BE95)+SUM(BE113:BE143)), 2)*F32, 2)</f>
        <v>0</v>
      </c>
      <c r="N32" s="214"/>
      <c r="O32" s="214"/>
      <c r="P32" s="214"/>
      <c r="Q32" s="175"/>
      <c r="R32" s="32"/>
    </row>
    <row r="33" spans="2:18" s="1" customFormat="1" ht="14.45" customHeight="1" x14ac:dyDescent="0.3">
      <c r="B33" s="30"/>
      <c r="C33" s="175"/>
      <c r="D33" s="175"/>
      <c r="E33" s="37" t="s">
        <v>38</v>
      </c>
      <c r="F33" s="174">
        <v>0.2</v>
      </c>
      <c r="G33" s="96" t="s">
        <v>37</v>
      </c>
      <c r="H33" s="234">
        <f>ROUND((SUM(BF94:BF95)+SUM(BF113:BF143)), 2)</f>
        <v>0</v>
      </c>
      <c r="I33" s="214"/>
      <c r="J33" s="214"/>
      <c r="K33" s="175"/>
      <c r="L33" s="175"/>
      <c r="M33" s="234">
        <f>ROUND(ROUND((SUM(BF94:BF95)+SUM(BF113:BF143)), 2)*F33, 2)</f>
        <v>0</v>
      </c>
      <c r="N33" s="214"/>
      <c r="O33" s="214"/>
      <c r="P33" s="214"/>
      <c r="Q33" s="175"/>
      <c r="R33" s="32"/>
    </row>
    <row r="34" spans="2:18" s="1" customFormat="1" ht="14.45" hidden="1" customHeight="1" x14ac:dyDescent="0.3">
      <c r="B34" s="30"/>
      <c r="C34" s="175"/>
      <c r="D34" s="175"/>
      <c r="E34" s="37" t="s">
        <v>39</v>
      </c>
      <c r="F34" s="174">
        <v>0.2</v>
      </c>
      <c r="G34" s="96" t="s">
        <v>37</v>
      </c>
      <c r="H34" s="234">
        <f>ROUND((SUM(BG94:BG95)+SUM(BG113:BG143)), 2)</f>
        <v>0</v>
      </c>
      <c r="I34" s="214"/>
      <c r="J34" s="214"/>
      <c r="K34" s="175"/>
      <c r="L34" s="175"/>
      <c r="M34" s="234">
        <v>0</v>
      </c>
      <c r="N34" s="214"/>
      <c r="O34" s="214"/>
      <c r="P34" s="214"/>
      <c r="Q34" s="175"/>
      <c r="R34" s="32"/>
    </row>
    <row r="35" spans="2:18" s="1" customFormat="1" ht="14.45" hidden="1" customHeight="1" x14ac:dyDescent="0.3">
      <c r="B35" s="30"/>
      <c r="C35" s="175"/>
      <c r="D35" s="175"/>
      <c r="E35" s="37" t="s">
        <v>40</v>
      </c>
      <c r="F35" s="174">
        <v>0.2</v>
      </c>
      <c r="G35" s="96" t="s">
        <v>37</v>
      </c>
      <c r="H35" s="234">
        <f>ROUND((SUM(BH94:BH95)+SUM(BH113:BH143)), 2)</f>
        <v>0</v>
      </c>
      <c r="I35" s="214"/>
      <c r="J35" s="214"/>
      <c r="K35" s="175"/>
      <c r="L35" s="175"/>
      <c r="M35" s="234">
        <v>0</v>
      </c>
      <c r="N35" s="214"/>
      <c r="O35" s="214"/>
      <c r="P35" s="214"/>
      <c r="Q35" s="175"/>
      <c r="R35" s="32"/>
    </row>
    <row r="36" spans="2:18" s="1" customFormat="1" ht="14.45" hidden="1" customHeight="1" x14ac:dyDescent="0.3">
      <c r="B36" s="30"/>
      <c r="C36" s="175"/>
      <c r="D36" s="175"/>
      <c r="E36" s="37" t="s">
        <v>41</v>
      </c>
      <c r="F36" s="174">
        <v>0</v>
      </c>
      <c r="G36" s="96" t="s">
        <v>37</v>
      </c>
      <c r="H36" s="234">
        <f>ROUND((SUM(BI94:BI95)+SUM(BI113:BI143)), 2)</f>
        <v>0</v>
      </c>
      <c r="I36" s="214"/>
      <c r="J36" s="214"/>
      <c r="K36" s="175"/>
      <c r="L36" s="175"/>
      <c r="M36" s="234">
        <v>0</v>
      </c>
      <c r="N36" s="214"/>
      <c r="O36" s="214"/>
      <c r="P36" s="214"/>
      <c r="Q36" s="175"/>
      <c r="R36" s="32"/>
    </row>
    <row r="37" spans="2:18" s="1" customFormat="1" ht="6.95" customHeight="1" x14ac:dyDescent="0.3">
      <c r="B37" s="30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32"/>
    </row>
    <row r="38" spans="2:18" s="1" customFormat="1" ht="25.35" customHeight="1" x14ac:dyDescent="0.3">
      <c r="B38" s="30"/>
      <c r="C38" s="179"/>
      <c r="D38" s="97" t="s">
        <v>42</v>
      </c>
      <c r="E38" s="177"/>
      <c r="F38" s="177"/>
      <c r="G38" s="98" t="s">
        <v>43</v>
      </c>
      <c r="H38" s="99" t="s">
        <v>44</v>
      </c>
      <c r="I38" s="177"/>
      <c r="J38" s="177"/>
      <c r="K38" s="177"/>
      <c r="L38" s="235">
        <f>SUM(M30:M36)</f>
        <v>0</v>
      </c>
      <c r="M38" s="235"/>
      <c r="N38" s="235"/>
      <c r="O38" s="235"/>
      <c r="P38" s="281"/>
      <c r="Q38" s="179"/>
      <c r="R38" s="32"/>
    </row>
    <row r="39" spans="2:18" s="1" customFormat="1" ht="14.45" customHeight="1" x14ac:dyDescent="0.3">
      <c r="B39" s="30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32"/>
    </row>
    <row r="40" spans="2:18" s="1" customFormat="1" ht="14.45" customHeight="1" x14ac:dyDescent="0.3">
      <c r="B40" s="30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32"/>
    </row>
    <row r="41" spans="2:18" x14ac:dyDescent="0.3">
      <c r="B41" s="20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22"/>
    </row>
    <row r="42" spans="2:18" x14ac:dyDescent="0.3">
      <c r="B42" s="20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22"/>
    </row>
    <row r="43" spans="2:18" x14ac:dyDescent="0.3">
      <c r="B43" s="20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22"/>
    </row>
    <row r="44" spans="2:18" x14ac:dyDescent="0.3">
      <c r="B44" s="20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22"/>
    </row>
    <row r="45" spans="2:18" x14ac:dyDescent="0.3">
      <c r="B45" s="20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22"/>
    </row>
    <row r="46" spans="2:18" x14ac:dyDescent="0.3">
      <c r="B46" s="20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22"/>
    </row>
    <row r="47" spans="2:18" x14ac:dyDescent="0.3">
      <c r="B47" s="20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22"/>
    </row>
    <row r="48" spans="2:18" x14ac:dyDescent="0.3">
      <c r="B48" s="20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22"/>
    </row>
    <row r="49" spans="2:18" x14ac:dyDescent="0.3">
      <c r="B49" s="20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22"/>
    </row>
    <row r="50" spans="2:18" s="1" customFormat="1" ht="15" x14ac:dyDescent="0.3">
      <c r="B50" s="30"/>
      <c r="C50" s="175"/>
      <c r="D50" s="45" t="s">
        <v>45</v>
      </c>
      <c r="E50" s="176"/>
      <c r="F50" s="176"/>
      <c r="G50" s="176"/>
      <c r="H50" s="47"/>
      <c r="I50" s="175"/>
      <c r="J50" s="45" t="s">
        <v>46</v>
      </c>
      <c r="K50" s="176"/>
      <c r="L50" s="176"/>
      <c r="M50" s="176"/>
      <c r="N50" s="176"/>
      <c r="O50" s="176"/>
      <c r="P50" s="47"/>
      <c r="Q50" s="175"/>
      <c r="R50" s="32"/>
    </row>
    <row r="51" spans="2:18" x14ac:dyDescent="0.3">
      <c r="B51" s="20"/>
      <c r="C51" s="172"/>
      <c r="D51" s="48"/>
      <c r="E51" s="172"/>
      <c r="F51" s="172"/>
      <c r="G51" s="172"/>
      <c r="H51" s="49"/>
      <c r="I51" s="172"/>
      <c r="J51" s="48"/>
      <c r="K51" s="172"/>
      <c r="L51" s="172"/>
      <c r="M51" s="172"/>
      <c r="N51" s="172"/>
      <c r="O51" s="172"/>
      <c r="P51" s="49"/>
      <c r="Q51" s="172"/>
      <c r="R51" s="22"/>
    </row>
    <row r="52" spans="2:18" x14ac:dyDescent="0.3">
      <c r="B52" s="20"/>
      <c r="C52" s="172"/>
      <c r="D52" s="48"/>
      <c r="E52" s="172"/>
      <c r="F52" s="172"/>
      <c r="G52" s="172"/>
      <c r="H52" s="49"/>
      <c r="I52" s="172"/>
      <c r="J52" s="48"/>
      <c r="K52" s="172"/>
      <c r="L52" s="172"/>
      <c r="M52" s="172"/>
      <c r="N52" s="172"/>
      <c r="O52" s="172"/>
      <c r="P52" s="49"/>
      <c r="Q52" s="172"/>
      <c r="R52" s="22"/>
    </row>
    <row r="53" spans="2:18" x14ac:dyDescent="0.3">
      <c r="B53" s="20"/>
      <c r="C53" s="172"/>
      <c r="D53" s="48"/>
      <c r="E53" s="172"/>
      <c r="F53" s="172"/>
      <c r="G53" s="172"/>
      <c r="H53" s="49"/>
      <c r="I53" s="172"/>
      <c r="J53" s="48"/>
      <c r="K53" s="172"/>
      <c r="L53" s="172"/>
      <c r="M53" s="172"/>
      <c r="N53" s="172"/>
      <c r="O53" s="172"/>
      <c r="P53" s="49"/>
      <c r="Q53" s="172"/>
      <c r="R53" s="22"/>
    </row>
    <row r="54" spans="2:18" x14ac:dyDescent="0.3">
      <c r="B54" s="20"/>
      <c r="C54" s="172"/>
      <c r="D54" s="48"/>
      <c r="E54" s="172"/>
      <c r="F54" s="172"/>
      <c r="G54" s="172"/>
      <c r="H54" s="49"/>
      <c r="I54" s="172"/>
      <c r="J54" s="48"/>
      <c r="K54" s="172"/>
      <c r="L54" s="172"/>
      <c r="M54" s="172"/>
      <c r="N54" s="172"/>
      <c r="O54" s="172"/>
      <c r="P54" s="49"/>
      <c r="Q54" s="172"/>
      <c r="R54" s="22"/>
    </row>
    <row r="55" spans="2:18" x14ac:dyDescent="0.3">
      <c r="B55" s="20"/>
      <c r="C55" s="172"/>
      <c r="D55" s="48"/>
      <c r="E55" s="172"/>
      <c r="F55" s="172"/>
      <c r="G55" s="172"/>
      <c r="H55" s="49"/>
      <c r="I55" s="172"/>
      <c r="J55" s="48"/>
      <c r="K55" s="172"/>
      <c r="L55" s="172"/>
      <c r="M55" s="172"/>
      <c r="N55" s="172"/>
      <c r="O55" s="172"/>
      <c r="P55" s="49"/>
      <c r="Q55" s="172"/>
      <c r="R55" s="22"/>
    </row>
    <row r="56" spans="2:18" x14ac:dyDescent="0.3">
      <c r="B56" s="20"/>
      <c r="C56" s="172"/>
      <c r="D56" s="48"/>
      <c r="E56" s="172"/>
      <c r="F56" s="172"/>
      <c r="G56" s="172"/>
      <c r="H56" s="49"/>
      <c r="I56" s="172"/>
      <c r="J56" s="48"/>
      <c r="K56" s="172"/>
      <c r="L56" s="172"/>
      <c r="M56" s="172"/>
      <c r="N56" s="172"/>
      <c r="O56" s="172"/>
      <c r="P56" s="49"/>
      <c r="Q56" s="172"/>
      <c r="R56" s="22"/>
    </row>
    <row r="57" spans="2:18" x14ac:dyDescent="0.3">
      <c r="B57" s="20"/>
      <c r="C57" s="172"/>
      <c r="D57" s="48"/>
      <c r="E57" s="172"/>
      <c r="F57" s="172"/>
      <c r="G57" s="172"/>
      <c r="H57" s="49"/>
      <c r="I57" s="172"/>
      <c r="J57" s="48"/>
      <c r="K57" s="172"/>
      <c r="L57" s="172"/>
      <c r="M57" s="172"/>
      <c r="N57" s="172"/>
      <c r="O57" s="172"/>
      <c r="P57" s="49"/>
      <c r="Q57" s="172"/>
      <c r="R57" s="22"/>
    </row>
    <row r="58" spans="2:18" x14ac:dyDescent="0.3">
      <c r="B58" s="20"/>
      <c r="C58" s="172"/>
      <c r="D58" s="48"/>
      <c r="E58" s="172"/>
      <c r="F58" s="172"/>
      <c r="G58" s="172"/>
      <c r="H58" s="49"/>
      <c r="I58" s="172"/>
      <c r="J58" s="48"/>
      <c r="K58" s="172"/>
      <c r="L58" s="172"/>
      <c r="M58" s="172"/>
      <c r="N58" s="172"/>
      <c r="O58" s="172"/>
      <c r="P58" s="49"/>
      <c r="Q58" s="172"/>
      <c r="R58" s="22"/>
    </row>
    <row r="59" spans="2:18" s="1" customFormat="1" ht="15" x14ac:dyDescent="0.3">
      <c r="B59" s="30"/>
      <c r="C59" s="175"/>
      <c r="D59" s="50" t="s">
        <v>47</v>
      </c>
      <c r="E59" s="51"/>
      <c r="F59" s="51"/>
      <c r="G59" s="52" t="s">
        <v>48</v>
      </c>
      <c r="H59" s="53"/>
      <c r="I59" s="175"/>
      <c r="J59" s="50" t="s">
        <v>47</v>
      </c>
      <c r="K59" s="51"/>
      <c r="L59" s="51"/>
      <c r="M59" s="51"/>
      <c r="N59" s="52" t="s">
        <v>48</v>
      </c>
      <c r="O59" s="51"/>
      <c r="P59" s="53"/>
      <c r="Q59" s="175"/>
      <c r="R59" s="32"/>
    </row>
    <row r="60" spans="2:18" x14ac:dyDescent="0.3">
      <c r="B60" s="20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22"/>
    </row>
    <row r="61" spans="2:18" s="1" customFormat="1" ht="15" x14ac:dyDescent="0.3">
      <c r="B61" s="30"/>
      <c r="C61" s="175"/>
      <c r="D61" s="45" t="s">
        <v>49</v>
      </c>
      <c r="E61" s="176"/>
      <c r="F61" s="176"/>
      <c r="G61" s="176"/>
      <c r="H61" s="47"/>
      <c r="I61" s="175"/>
      <c r="J61" s="45" t="s">
        <v>50</v>
      </c>
      <c r="K61" s="176"/>
      <c r="L61" s="176"/>
      <c r="M61" s="176"/>
      <c r="N61" s="176"/>
      <c r="O61" s="176"/>
      <c r="P61" s="47"/>
      <c r="Q61" s="175"/>
      <c r="R61" s="32"/>
    </row>
    <row r="62" spans="2:18" x14ac:dyDescent="0.3">
      <c r="B62" s="20"/>
      <c r="C62" s="172"/>
      <c r="D62" s="48"/>
      <c r="E62" s="172"/>
      <c r="F62" s="172"/>
      <c r="G62" s="172"/>
      <c r="H62" s="49"/>
      <c r="I62" s="172"/>
      <c r="J62" s="48"/>
      <c r="K62" s="172"/>
      <c r="L62" s="172"/>
      <c r="M62" s="172"/>
      <c r="N62" s="172"/>
      <c r="O62" s="172"/>
      <c r="P62" s="49"/>
      <c r="Q62" s="172"/>
      <c r="R62" s="22"/>
    </row>
    <row r="63" spans="2:18" x14ac:dyDescent="0.3">
      <c r="B63" s="20"/>
      <c r="C63" s="172"/>
      <c r="D63" s="48"/>
      <c r="E63" s="172"/>
      <c r="F63" s="172"/>
      <c r="G63" s="172"/>
      <c r="H63" s="49"/>
      <c r="I63" s="172"/>
      <c r="J63" s="48"/>
      <c r="K63" s="172"/>
      <c r="L63" s="172"/>
      <c r="M63" s="172"/>
      <c r="N63" s="172"/>
      <c r="O63" s="172"/>
      <c r="P63" s="49"/>
      <c r="Q63" s="172"/>
      <c r="R63" s="22"/>
    </row>
    <row r="64" spans="2:18" x14ac:dyDescent="0.3">
      <c r="B64" s="20"/>
      <c r="C64" s="172"/>
      <c r="D64" s="48"/>
      <c r="E64" s="172"/>
      <c r="F64" s="172"/>
      <c r="G64" s="172"/>
      <c r="H64" s="49"/>
      <c r="I64" s="172"/>
      <c r="J64" s="48"/>
      <c r="K64" s="172"/>
      <c r="L64" s="172"/>
      <c r="M64" s="172"/>
      <c r="N64" s="172"/>
      <c r="O64" s="172"/>
      <c r="P64" s="49"/>
      <c r="Q64" s="172"/>
      <c r="R64" s="22"/>
    </row>
    <row r="65" spans="2:18" x14ac:dyDescent="0.3">
      <c r="B65" s="20"/>
      <c r="C65" s="172"/>
      <c r="D65" s="48"/>
      <c r="E65" s="172"/>
      <c r="F65" s="172"/>
      <c r="G65" s="172"/>
      <c r="H65" s="49"/>
      <c r="I65" s="172"/>
      <c r="J65" s="48"/>
      <c r="K65" s="172"/>
      <c r="L65" s="172"/>
      <c r="M65" s="172"/>
      <c r="N65" s="172"/>
      <c r="O65" s="172"/>
      <c r="P65" s="49"/>
      <c r="Q65" s="172"/>
      <c r="R65" s="22"/>
    </row>
    <row r="66" spans="2:18" x14ac:dyDescent="0.3">
      <c r="B66" s="20"/>
      <c r="C66" s="172"/>
      <c r="D66" s="48"/>
      <c r="E66" s="172"/>
      <c r="F66" s="172"/>
      <c r="G66" s="172"/>
      <c r="H66" s="49"/>
      <c r="I66" s="172"/>
      <c r="J66" s="48"/>
      <c r="K66" s="172"/>
      <c r="L66" s="172"/>
      <c r="M66" s="172"/>
      <c r="N66" s="172"/>
      <c r="O66" s="172"/>
      <c r="P66" s="49"/>
      <c r="Q66" s="172"/>
      <c r="R66" s="22"/>
    </row>
    <row r="67" spans="2:18" x14ac:dyDescent="0.3">
      <c r="B67" s="20"/>
      <c r="C67" s="172"/>
      <c r="D67" s="48"/>
      <c r="E67" s="172"/>
      <c r="F67" s="172"/>
      <c r="G67" s="172"/>
      <c r="H67" s="49"/>
      <c r="I67" s="172"/>
      <c r="J67" s="48"/>
      <c r="K67" s="172"/>
      <c r="L67" s="172"/>
      <c r="M67" s="172"/>
      <c r="N67" s="172"/>
      <c r="O67" s="172"/>
      <c r="P67" s="49"/>
      <c r="Q67" s="172"/>
      <c r="R67" s="22"/>
    </row>
    <row r="68" spans="2:18" x14ac:dyDescent="0.3">
      <c r="B68" s="20"/>
      <c r="C68" s="172"/>
      <c r="D68" s="48"/>
      <c r="E68" s="172"/>
      <c r="F68" s="172"/>
      <c r="G68" s="172"/>
      <c r="H68" s="49"/>
      <c r="I68" s="172"/>
      <c r="J68" s="48"/>
      <c r="K68" s="172"/>
      <c r="L68" s="172"/>
      <c r="M68" s="172"/>
      <c r="N68" s="172"/>
      <c r="O68" s="172"/>
      <c r="P68" s="49"/>
      <c r="Q68" s="172"/>
      <c r="R68" s="22"/>
    </row>
    <row r="69" spans="2:18" x14ac:dyDescent="0.3">
      <c r="B69" s="20"/>
      <c r="C69" s="172"/>
      <c r="D69" s="48"/>
      <c r="E69" s="172"/>
      <c r="F69" s="172"/>
      <c r="G69" s="172"/>
      <c r="H69" s="49"/>
      <c r="I69" s="172"/>
      <c r="J69" s="48"/>
      <c r="K69" s="172"/>
      <c r="L69" s="172"/>
      <c r="M69" s="172"/>
      <c r="N69" s="172"/>
      <c r="O69" s="172"/>
      <c r="P69" s="49"/>
      <c r="Q69" s="172"/>
      <c r="R69" s="22"/>
    </row>
    <row r="70" spans="2:18" s="1" customFormat="1" ht="15" x14ac:dyDescent="0.3">
      <c r="B70" s="30"/>
      <c r="C70" s="175"/>
      <c r="D70" s="50" t="s">
        <v>47</v>
      </c>
      <c r="E70" s="51"/>
      <c r="F70" s="51"/>
      <c r="G70" s="52" t="s">
        <v>48</v>
      </c>
      <c r="H70" s="53"/>
      <c r="I70" s="175"/>
      <c r="J70" s="50" t="s">
        <v>47</v>
      </c>
      <c r="K70" s="51"/>
      <c r="L70" s="51"/>
      <c r="M70" s="51"/>
      <c r="N70" s="52" t="s">
        <v>48</v>
      </c>
      <c r="O70" s="51"/>
      <c r="P70" s="53"/>
      <c r="Q70" s="175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205" t="s">
        <v>85</v>
      </c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32"/>
    </row>
    <row r="77" spans="2:18" s="1" customFormat="1" ht="6.95" customHeight="1" x14ac:dyDescent="0.3">
      <c r="B77" s="30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32"/>
    </row>
    <row r="78" spans="2:18" s="1" customFormat="1" ht="30" customHeight="1" x14ac:dyDescent="0.3">
      <c r="B78" s="30"/>
      <c r="C78" s="27" t="s">
        <v>12</v>
      </c>
      <c r="D78" s="175"/>
      <c r="E78" s="175"/>
      <c r="F78" s="277" t="str">
        <f>F6</f>
        <v>Modernizácia Domu smútku - bleskozvod</v>
      </c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175"/>
      <c r="R78" s="32"/>
    </row>
    <row r="79" spans="2:18" s="1" customFormat="1" ht="36.950000000000003" customHeight="1" x14ac:dyDescent="0.3">
      <c r="B79" s="30"/>
      <c r="C79" s="64" t="s">
        <v>524</v>
      </c>
      <c r="D79" s="175"/>
      <c r="E79" s="175"/>
      <c r="F79" s="215" t="str">
        <f>F7</f>
        <v/>
      </c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175"/>
      <c r="R79" s="32"/>
    </row>
    <row r="80" spans="2:18" s="1" customFormat="1" ht="6.95" customHeight="1" x14ac:dyDescent="0.3">
      <c r="B80" s="30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32"/>
    </row>
    <row r="81" spans="2:47" s="1" customFormat="1" ht="18" customHeight="1" x14ac:dyDescent="0.3">
      <c r="B81" s="30"/>
      <c r="C81" s="27" t="s">
        <v>16</v>
      </c>
      <c r="D81" s="175"/>
      <c r="E81" s="175"/>
      <c r="F81" s="173"/>
      <c r="G81" s="175"/>
      <c r="H81" s="175"/>
      <c r="I81" s="175"/>
      <c r="J81" s="175"/>
      <c r="K81" s="27" t="s">
        <v>18</v>
      </c>
      <c r="L81" s="175"/>
      <c r="M81" s="232" t="str">
        <f>IF(O9="","",O9)</f>
        <v/>
      </c>
      <c r="N81" s="232"/>
      <c r="O81" s="232"/>
      <c r="P81" s="232"/>
      <c r="Q81" s="175"/>
      <c r="R81" s="32"/>
    </row>
    <row r="82" spans="2:47" s="1" customFormat="1" ht="6.95" customHeight="1" x14ac:dyDescent="0.3">
      <c r="B82" s="30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32"/>
    </row>
    <row r="83" spans="2:47" s="1" customFormat="1" ht="15" x14ac:dyDescent="0.3">
      <c r="B83" s="30"/>
      <c r="C83" s="27" t="s">
        <v>19</v>
      </c>
      <c r="D83" s="175"/>
      <c r="E83" s="175"/>
      <c r="F83" s="173">
        <f>E12</f>
        <v>0</v>
      </c>
      <c r="G83" s="175"/>
      <c r="H83" s="175"/>
      <c r="I83" s="175"/>
      <c r="J83" s="175"/>
      <c r="K83" s="27" t="s">
        <v>24</v>
      </c>
      <c r="L83" s="175"/>
      <c r="M83" s="207" t="str">
        <f>E18</f>
        <v xml:space="preserve"> </v>
      </c>
      <c r="N83" s="207"/>
      <c r="O83" s="207"/>
      <c r="P83" s="207"/>
      <c r="Q83" s="207"/>
      <c r="R83" s="32"/>
    </row>
    <row r="84" spans="2:47" s="1" customFormat="1" ht="14.45" customHeight="1" x14ac:dyDescent="0.3">
      <c r="B84" s="30"/>
      <c r="C84" s="27" t="s">
        <v>23</v>
      </c>
      <c r="D84" s="175"/>
      <c r="E84" s="175"/>
      <c r="F84" s="173" t="str">
        <f>IF(E15="","",E15)</f>
        <v/>
      </c>
      <c r="G84" s="175"/>
      <c r="H84" s="175"/>
      <c r="I84" s="175"/>
      <c r="J84" s="175"/>
      <c r="K84" s="27" t="s">
        <v>30</v>
      </c>
      <c r="L84" s="175"/>
      <c r="M84" s="207" t="str">
        <f>E21</f>
        <v xml:space="preserve"> </v>
      </c>
      <c r="N84" s="207"/>
      <c r="O84" s="207"/>
      <c r="P84" s="207"/>
      <c r="Q84" s="207"/>
      <c r="R84" s="32"/>
    </row>
    <row r="85" spans="2:47" s="1" customFormat="1" ht="10.35" customHeight="1" x14ac:dyDescent="0.3">
      <c r="B85" s="30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32"/>
    </row>
    <row r="86" spans="2:47" s="1" customFormat="1" ht="29.25" customHeight="1" x14ac:dyDescent="0.3">
      <c r="B86" s="30"/>
      <c r="C86" s="236" t="s">
        <v>86</v>
      </c>
      <c r="D86" s="237"/>
      <c r="E86" s="237"/>
      <c r="F86" s="237"/>
      <c r="G86" s="237"/>
      <c r="H86" s="179"/>
      <c r="I86" s="179"/>
      <c r="J86" s="179"/>
      <c r="K86" s="179"/>
      <c r="L86" s="179"/>
      <c r="M86" s="179"/>
      <c r="N86" s="236" t="s">
        <v>87</v>
      </c>
      <c r="O86" s="237"/>
      <c r="P86" s="237"/>
      <c r="Q86" s="237"/>
      <c r="R86" s="32"/>
    </row>
    <row r="87" spans="2:47" s="1" customFormat="1" ht="10.35" customHeight="1" x14ac:dyDescent="0.3">
      <c r="B87" s="30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32"/>
    </row>
    <row r="88" spans="2:47" s="1" customFormat="1" ht="29.25" customHeight="1" x14ac:dyDescent="0.3">
      <c r="B88" s="30"/>
      <c r="C88" s="100" t="s">
        <v>88</v>
      </c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219">
        <f>N113</f>
        <v>0</v>
      </c>
      <c r="O88" s="279"/>
      <c r="P88" s="279"/>
      <c r="Q88" s="279"/>
      <c r="R88" s="32"/>
      <c r="AU88" s="16" t="s">
        <v>89</v>
      </c>
    </row>
    <row r="89" spans="2:47" s="6" customFormat="1" ht="24.95" customHeight="1" x14ac:dyDescent="0.3">
      <c r="B89" s="101"/>
      <c r="C89" s="180"/>
      <c r="D89" s="103" t="s">
        <v>525</v>
      </c>
      <c r="E89" s="180"/>
      <c r="F89" s="180"/>
      <c r="G89" s="180"/>
      <c r="H89" s="180"/>
      <c r="I89" s="180"/>
      <c r="J89" s="180"/>
      <c r="K89" s="180"/>
      <c r="L89" s="180"/>
      <c r="M89" s="180"/>
      <c r="N89" s="238">
        <f>N114</f>
        <v>0</v>
      </c>
      <c r="O89" s="239"/>
      <c r="P89" s="239"/>
      <c r="Q89" s="239"/>
      <c r="R89" s="104"/>
    </row>
    <row r="90" spans="2:47" s="7" customFormat="1" ht="19.899999999999999" customHeight="1" x14ac:dyDescent="0.3">
      <c r="B90" s="105"/>
      <c r="C90" s="181"/>
      <c r="D90" s="107" t="s">
        <v>526</v>
      </c>
      <c r="E90" s="181"/>
      <c r="F90" s="181"/>
      <c r="G90" s="181"/>
      <c r="H90" s="181"/>
      <c r="I90" s="181"/>
      <c r="J90" s="181"/>
      <c r="K90" s="181"/>
      <c r="L90" s="181"/>
      <c r="M90" s="181"/>
      <c r="N90" s="240">
        <f>N115</f>
        <v>0</v>
      </c>
      <c r="O90" s="241"/>
      <c r="P90" s="241"/>
      <c r="Q90" s="241"/>
      <c r="R90" s="108"/>
    </row>
    <row r="91" spans="2:47" s="7" customFormat="1" ht="14.85" customHeight="1" x14ac:dyDescent="0.3">
      <c r="B91" s="105"/>
      <c r="C91" s="181"/>
      <c r="D91" s="107" t="s">
        <v>527</v>
      </c>
      <c r="E91" s="181"/>
      <c r="F91" s="181"/>
      <c r="G91" s="181"/>
      <c r="H91" s="181"/>
      <c r="I91" s="181"/>
      <c r="J91" s="181"/>
      <c r="K91" s="181"/>
      <c r="L91" s="181"/>
      <c r="M91" s="181"/>
      <c r="N91" s="240">
        <f>N116</f>
        <v>0</v>
      </c>
      <c r="O91" s="241"/>
      <c r="P91" s="241"/>
      <c r="Q91" s="241"/>
      <c r="R91" s="108"/>
    </row>
    <row r="92" spans="2:47" s="7" customFormat="1" ht="19.899999999999999" customHeight="1" x14ac:dyDescent="0.3">
      <c r="B92" s="105"/>
      <c r="C92" s="181"/>
      <c r="D92" s="107" t="s">
        <v>528</v>
      </c>
      <c r="E92" s="181"/>
      <c r="F92" s="181"/>
      <c r="G92" s="181"/>
      <c r="H92" s="181"/>
      <c r="I92" s="181"/>
      <c r="J92" s="181"/>
      <c r="K92" s="181"/>
      <c r="L92" s="181"/>
      <c r="M92" s="181"/>
      <c r="N92" s="240">
        <f>N140</f>
        <v>0</v>
      </c>
      <c r="O92" s="241"/>
      <c r="P92" s="241"/>
      <c r="Q92" s="241"/>
      <c r="R92" s="108"/>
    </row>
    <row r="93" spans="2:47" s="1" customFormat="1" ht="21.75" customHeight="1" x14ac:dyDescent="0.3">
      <c r="B93" s="30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32"/>
    </row>
    <row r="94" spans="2:47" s="1" customFormat="1" ht="29.25" customHeight="1" x14ac:dyDescent="0.3">
      <c r="B94" s="30"/>
      <c r="C94" s="100" t="s">
        <v>108</v>
      </c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279">
        <v>0</v>
      </c>
      <c r="O94" s="280"/>
      <c r="P94" s="280"/>
      <c r="Q94" s="280"/>
      <c r="R94" s="32"/>
      <c r="T94" s="109"/>
      <c r="U94" s="110" t="s">
        <v>35</v>
      </c>
    </row>
    <row r="95" spans="2:47" s="1" customFormat="1" ht="18" customHeight="1" x14ac:dyDescent="0.3">
      <c r="B95" s="30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32"/>
    </row>
    <row r="96" spans="2:47" s="1" customFormat="1" ht="29.25" customHeight="1" x14ac:dyDescent="0.3">
      <c r="B96" s="30"/>
      <c r="C96" s="92" t="s">
        <v>80</v>
      </c>
      <c r="D96" s="179"/>
      <c r="E96" s="179"/>
      <c r="F96" s="179"/>
      <c r="G96" s="179"/>
      <c r="H96" s="179"/>
      <c r="I96" s="179"/>
      <c r="J96" s="179"/>
      <c r="K96" s="179"/>
      <c r="L96" s="227">
        <f>ROUND(SUM(N88+N94),2)</f>
        <v>0</v>
      </c>
      <c r="M96" s="227"/>
      <c r="N96" s="227"/>
      <c r="O96" s="227"/>
      <c r="P96" s="227"/>
      <c r="Q96" s="227"/>
      <c r="R96" s="32"/>
    </row>
    <row r="97" spans="2:27" s="1" customFormat="1" ht="6.95" customHeight="1" x14ac:dyDescent="0.3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6"/>
    </row>
    <row r="101" spans="2:27" s="1" customFormat="1" ht="6.95" customHeight="1" x14ac:dyDescent="0.3"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9"/>
    </row>
    <row r="102" spans="2:27" s="1" customFormat="1" ht="36.950000000000003" customHeight="1" x14ac:dyDescent="0.3">
      <c r="B102" s="30"/>
      <c r="C102" s="205" t="s">
        <v>109</v>
      </c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32"/>
    </row>
    <row r="103" spans="2:27" s="1" customFormat="1" ht="6.95" customHeight="1" x14ac:dyDescent="0.3">
      <c r="B103" s="30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32"/>
    </row>
    <row r="104" spans="2:27" s="1" customFormat="1" ht="30" customHeight="1" x14ac:dyDescent="0.3">
      <c r="B104" s="30"/>
      <c r="C104" s="27" t="s">
        <v>12</v>
      </c>
      <c r="D104" s="175"/>
      <c r="E104" s="175"/>
      <c r="F104" s="277" t="str">
        <f>F6</f>
        <v>Modernizácia Domu smútku - bleskozvod</v>
      </c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175"/>
      <c r="R104" s="32"/>
    </row>
    <row r="105" spans="2:27" s="1" customFormat="1" ht="36.950000000000003" customHeight="1" x14ac:dyDescent="0.3">
      <c r="B105" s="30"/>
      <c r="C105" s="64" t="s">
        <v>524</v>
      </c>
      <c r="D105" s="175"/>
      <c r="E105" s="175"/>
      <c r="F105" s="215" t="str">
        <f>F7</f>
        <v/>
      </c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175"/>
      <c r="R105" s="32"/>
    </row>
    <row r="106" spans="2:27" s="1" customFormat="1" ht="6.95" customHeight="1" x14ac:dyDescent="0.3">
      <c r="B106" s="30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32"/>
    </row>
    <row r="107" spans="2:27" s="1" customFormat="1" ht="18" customHeight="1" x14ac:dyDescent="0.3">
      <c r="B107" s="30"/>
      <c r="C107" s="27" t="s">
        <v>16</v>
      </c>
      <c r="D107" s="175"/>
      <c r="E107" s="175"/>
      <c r="F107" s="173">
        <f>F9</f>
        <v>0</v>
      </c>
      <c r="G107" s="175"/>
      <c r="H107" s="175"/>
      <c r="I107" s="175"/>
      <c r="J107" s="175"/>
      <c r="K107" s="27" t="s">
        <v>18</v>
      </c>
      <c r="L107" s="175"/>
      <c r="M107" s="232" t="str">
        <f>IF(O9="","",O9)</f>
        <v/>
      </c>
      <c r="N107" s="232"/>
      <c r="O107" s="232"/>
      <c r="P107" s="232"/>
      <c r="Q107" s="175"/>
      <c r="R107" s="32"/>
    </row>
    <row r="108" spans="2:27" s="1" customFormat="1" ht="6.95" customHeight="1" x14ac:dyDescent="0.3">
      <c r="B108" s="30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32"/>
    </row>
    <row r="109" spans="2:27" s="1" customFormat="1" ht="15" x14ac:dyDescent="0.3">
      <c r="B109" s="30"/>
      <c r="C109" s="27" t="s">
        <v>19</v>
      </c>
      <c r="D109" s="175"/>
      <c r="E109" s="175"/>
      <c r="F109" s="173">
        <f>E12</f>
        <v>0</v>
      </c>
      <c r="G109" s="175"/>
      <c r="H109" s="175"/>
      <c r="I109" s="175"/>
      <c r="J109" s="175"/>
      <c r="K109" s="27" t="s">
        <v>24</v>
      </c>
      <c r="L109" s="175"/>
      <c r="M109" s="207" t="str">
        <f>E18</f>
        <v xml:space="preserve"> </v>
      </c>
      <c r="N109" s="207"/>
      <c r="O109" s="207"/>
      <c r="P109" s="207"/>
      <c r="Q109" s="207"/>
      <c r="R109" s="32"/>
    </row>
    <row r="110" spans="2:27" s="1" customFormat="1" ht="14.45" customHeight="1" x14ac:dyDescent="0.3">
      <c r="B110" s="30"/>
      <c r="C110" s="27" t="s">
        <v>23</v>
      </c>
      <c r="D110" s="175"/>
      <c r="E110" s="175"/>
      <c r="F110" s="173" t="str">
        <f>IF(E15="","",E15)</f>
        <v/>
      </c>
      <c r="G110" s="175"/>
      <c r="H110" s="175"/>
      <c r="I110" s="175"/>
      <c r="J110" s="175"/>
      <c r="K110" s="27" t="s">
        <v>30</v>
      </c>
      <c r="L110" s="175"/>
      <c r="M110" s="207" t="str">
        <f>E21</f>
        <v xml:space="preserve"> </v>
      </c>
      <c r="N110" s="207"/>
      <c r="O110" s="207"/>
      <c r="P110" s="207"/>
      <c r="Q110" s="207"/>
      <c r="R110" s="32"/>
    </row>
    <row r="111" spans="2:27" s="1" customFormat="1" ht="10.35" customHeight="1" x14ac:dyDescent="0.3">
      <c r="B111" s="30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32"/>
    </row>
    <row r="112" spans="2:27" s="8" customFormat="1" ht="29.25" customHeight="1" x14ac:dyDescent="0.3">
      <c r="B112" s="111"/>
      <c r="C112" s="112" t="s">
        <v>110</v>
      </c>
      <c r="D112" s="182" t="s">
        <v>111</v>
      </c>
      <c r="E112" s="182" t="s">
        <v>53</v>
      </c>
      <c r="F112" s="243" t="s">
        <v>112</v>
      </c>
      <c r="G112" s="243"/>
      <c r="H112" s="243"/>
      <c r="I112" s="243"/>
      <c r="J112" s="182" t="s">
        <v>113</v>
      </c>
      <c r="K112" s="182" t="s">
        <v>114</v>
      </c>
      <c r="L112" s="245" t="s">
        <v>115</v>
      </c>
      <c r="M112" s="245"/>
      <c r="N112" s="243" t="s">
        <v>87</v>
      </c>
      <c r="O112" s="243"/>
      <c r="P112" s="243"/>
      <c r="Q112" s="276"/>
      <c r="R112" s="114"/>
      <c r="T112" s="71" t="s">
        <v>116</v>
      </c>
      <c r="U112" s="72" t="s">
        <v>35</v>
      </c>
      <c r="V112" s="72" t="s">
        <v>117</v>
      </c>
      <c r="W112" s="72" t="s">
        <v>118</v>
      </c>
      <c r="X112" s="72" t="s">
        <v>119</v>
      </c>
      <c r="Y112" s="72" t="s">
        <v>120</v>
      </c>
      <c r="Z112" s="72" t="s">
        <v>121</v>
      </c>
      <c r="AA112" s="73" t="s">
        <v>122</v>
      </c>
    </row>
    <row r="113" spans="2:65" s="1" customFormat="1" ht="29.25" customHeight="1" x14ac:dyDescent="0.35">
      <c r="B113" s="30"/>
      <c r="C113" s="75" t="s">
        <v>83</v>
      </c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264">
        <f>BK113</f>
        <v>0</v>
      </c>
      <c r="O113" s="265"/>
      <c r="P113" s="265"/>
      <c r="Q113" s="265"/>
      <c r="R113" s="32"/>
      <c r="T113" s="74"/>
      <c r="U113" s="176"/>
      <c r="V113" s="176"/>
      <c r="W113" s="115">
        <f>W114</f>
        <v>23.411999999999999</v>
      </c>
      <c r="X113" s="176"/>
      <c r="Y113" s="115">
        <f>Y114</f>
        <v>8.6349999999999996E-2</v>
      </c>
      <c r="Z113" s="176"/>
      <c r="AA113" s="116">
        <f>AA114</f>
        <v>0</v>
      </c>
      <c r="AT113" s="16" t="s">
        <v>70</v>
      </c>
      <c r="AU113" s="16" t="s">
        <v>89</v>
      </c>
      <c r="BK113" s="117">
        <f>BK114</f>
        <v>0</v>
      </c>
    </row>
    <row r="114" spans="2:65" s="9" customFormat="1" ht="37.35" customHeight="1" x14ac:dyDescent="0.35">
      <c r="B114" s="118"/>
      <c r="C114" s="119"/>
      <c r="D114" s="120" t="s">
        <v>525</v>
      </c>
      <c r="E114" s="120"/>
      <c r="F114" s="120"/>
      <c r="G114" s="120"/>
      <c r="H114" s="120"/>
      <c r="I114" s="120"/>
      <c r="J114" s="120"/>
      <c r="K114" s="120"/>
      <c r="L114" s="120"/>
      <c r="M114" s="120"/>
      <c r="N114" s="266">
        <f>BK114</f>
        <v>0</v>
      </c>
      <c r="O114" s="267"/>
      <c r="P114" s="267"/>
      <c r="Q114" s="267"/>
      <c r="R114" s="121"/>
      <c r="T114" s="122"/>
      <c r="U114" s="119"/>
      <c r="V114" s="119"/>
      <c r="W114" s="123">
        <f>W115+W140</f>
        <v>23.411999999999999</v>
      </c>
      <c r="X114" s="119"/>
      <c r="Y114" s="123">
        <f>Y115+Y140</f>
        <v>8.6349999999999996E-2</v>
      </c>
      <c r="Z114" s="119"/>
      <c r="AA114" s="124">
        <f>AA115+AA140</f>
        <v>0</v>
      </c>
      <c r="AR114" s="125" t="s">
        <v>75</v>
      </c>
      <c r="AT114" s="126" t="s">
        <v>70</v>
      </c>
      <c r="AU114" s="126" t="s">
        <v>71</v>
      </c>
      <c r="AY114" s="125" t="s">
        <v>123</v>
      </c>
      <c r="BK114" s="127">
        <f>BK115+BK140</f>
        <v>0</v>
      </c>
    </row>
    <row r="115" spans="2:65" s="9" customFormat="1" ht="19.899999999999999" customHeight="1" x14ac:dyDescent="0.3">
      <c r="B115" s="118"/>
      <c r="C115" s="119"/>
      <c r="D115" s="128" t="s">
        <v>526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74">
        <f>BK115</f>
        <v>0</v>
      </c>
      <c r="O115" s="275"/>
      <c r="P115" s="275"/>
      <c r="Q115" s="275"/>
      <c r="R115" s="121"/>
      <c r="T115" s="122"/>
      <c r="U115" s="119"/>
      <c r="V115" s="119"/>
      <c r="W115" s="123">
        <f>W116</f>
        <v>23.411999999999999</v>
      </c>
      <c r="X115" s="119"/>
      <c r="Y115" s="123">
        <f>Y116</f>
        <v>8.6349999999999996E-2</v>
      </c>
      <c r="Z115" s="119"/>
      <c r="AA115" s="124">
        <f>AA116</f>
        <v>0</v>
      </c>
      <c r="AR115" s="125" t="s">
        <v>75</v>
      </c>
      <c r="AT115" s="126" t="s">
        <v>70</v>
      </c>
      <c r="AU115" s="126" t="s">
        <v>75</v>
      </c>
      <c r="AY115" s="125" t="s">
        <v>123</v>
      </c>
      <c r="BK115" s="127">
        <f>BK116</f>
        <v>0</v>
      </c>
    </row>
    <row r="116" spans="2:65" s="9" customFormat="1" ht="14.85" customHeight="1" x14ac:dyDescent="0.3">
      <c r="B116" s="118"/>
      <c r="C116" s="119"/>
      <c r="D116" s="128" t="s">
        <v>527</v>
      </c>
      <c r="E116" s="128"/>
      <c r="F116" s="128"/>
      <c r="G116" s="128"/>
      <c r="H116" s="128"/>
      <c r="I116" s="128"/>
      <c r="J116" s="128"/>
      <c r="K116" s="128"/>
      <c r="L116" s="128"/>
      <c r="M116" s="128"/>
      <c r="N116" s="268">
        <f>BK116</f>
        <v>0</v>
      </c>
      <c r="O116" s="269"/>
      <c r="P116" s="269"/>
      <c r="Q116" s="269"/>
      <c r="R116" s="121"/>
      <c r="T116" s="122"/>
      <c r="U116" s="119"/>
      <c r="V116" s="119"/>
      <c r="W116" s="123">
        <f>SUM(W117:W139)</f>
        <v>23.411999999999999</v>
      </c>
      <c r="X116" s="119"/>
      <c r="Y116" s="123">
        <f>SUM(Y117:Y139)</f>
        <v>8.6349999999999996E-2</v>
      </c>
      <c r="Z116" s="119"/>
      <c r="AA116" s="124">
        <f>SUM(AA117:AA139)</f>
        <v>0</v>
      </c>
      <c r="AR116" s="125" t="s">
        <v>75</v>
      </c>
      <c r="AT116" s="126" t="s">
        <v>70</v>
      </c>
      <c r="AU116" s="126" t="s">
        <v>129</v>
      </c>
      <c r="AY116" s="125" t="s">
        <v>123</v>
      </c>
      <c r="BK116" s="127">
        <f>SUM(BK117:BK139)</f>
        <v>0</v>
      </c>
    </row>
    <row r="117" spans="2:65" s="1" customFormat="1" ht="22.5" customHeight="1" x14ac:dyDescent="0.3">
      <c r="B117" s="129"/>
      <c r="C117" s="130" t="s">
        <v>229</v>
      </c>
      <c r="D117" s="130" t="s">
        <v>124</v>
      </c>
      <c r="E117" s="131" t="s">
        <v>529</v>
      </c>
      <c r="F117" s="247" t="s">
        <v>530</v>
      </c>
      <c r="G117" s="247"/>
      <c r="H117" s="247"/>
      <c r="I117" s="247"/>
      <c r="J117" s="132" t="s">
        <v>186</v>
      </c>
      <c r="K117" s="183">
        <v>55</v>
      </c>
      <c r="L117" s="273"/>
      <c r="M117" s="273"/>
      <c r="N117" s="249">
        <f t="shared" ref="N117:N139" si="0">ROUND(L117*K117,3)</f>
        <v>0</v>
      </c>
      <c r="O117" s="249"/>
      <c r="P117" s="249"/>
      <c r="Q117" s="249"/>
      <c r="R117" s="134"/>
      <c r="T117" s="135" t="s">
        <v>3</v>
      </c>
      <c r="U117" s="39" t="s">
        <v>38</v>
      </c>
      <c r="V117" s="136">
        <v>0.15</v>
      </c>
      <c r="W117" s="136">
        <f t="shared" ref="W117:W139" si="1">V117*K117</f>
        <v>8.25</v>
      </c>
      <c r="X117" s="136">
        <v>0</v>
      </c>
      <c r="Y117" s="136">
        <f t="shared" ref="Y117:Y139" si="2">X117*K117</f>
        <v>0</v>
      </c>
      <c r="Z117" s="136">
        <v>0</v>
      </c>
      <c r="AA117" s="137">
        <f t="shared" ref="AA117:AA139" si="3">Z117*K117</f>
        <v>0</v>
      </c>
      <c r="AR117" s="16" t="s">
        <v>128</v>
      </c>
      <c r="AT117" s="16" t="s">
        <v>124</v>
      </c>
      <c r="AU117" s="16" t="s">
        <v>141</v>
      </c>
      <c r="AY117" s="16" t="s">
        <v>123</v>
      </c>
      <c r="BE117" s="138">
        <f t="shared" ref="BE117:BE139" si="4">IF(U117="základná",N117,0)</f>
        <v>0</v>
      </c>
      <c r="BF117" s="138">
        <f t="shared" ref="BF117:BF139" si="5">IF(U117="znížená",N117,0)</f>
        <v>0</v>
      </c>
      <c r="BG117" s="138">
        <f t="shared" ref="BG117:BG139" si="6">IF(U117="zákl. prenesená",N117,0)</f>
        <v>0</v>
      </c>
      <c r="BH117" s="138">
        <f t="shared" ref="BH117:BH139" si="7">IF(U117="zníž. prenesená",N117,0)</f>
        <v>0</v>
      </c>
      <c r="BI117" s="138">
        <f t="shared" ref="BI117:BI139" si="8">IF(U117="nulová",N117,0)</f>
        <v>0</v>
      </c>
      <c r="BJ117" s="16" t="s">
        <v>129</v>
      </c>
      <c r="BK117" s="139">
        <f t="shared" ref="BK117:BK139" si="9">ROUND(L117*K117,3)</f>
        <v>0</v>
      </c>
      <c r="BL117" s="16" t="s">
        <v>128</v>
      </c>
      <c r="BM117" s="16" t="s">
        <v>531</v>
      </c>
    </row>
    <row r="118" spans="2:65" s="1" customFormat="1" ht="31.5" customHeight="1" x14ac:dyDescent="0.3">
      <c r="B118" s="129"/>
      <c r="C118" s="164" t="s">
        <v>233</v>
      </c>
      <c r="D118" s="164" t="s">
        <v>161</v>
      </c>
      <c r="E118" s="165" t="s">
        <v>532</v>
      </c>
      <c r="F118" s="257" t="s">
        <v>533</v>
      </c>
      <c r="G118" s="257"/>
      <c r="H118" s="257"/>
      <c r="I118" s="257"/>
      <c r="J118" s="166" t="s">
        <v>186</v>
      </c>
      <c r="K118" s="184">
        <v>55</v>
      </c>
      <c r="L118" s="272"/>
      <c r="M118" s="272"/>
      <c r="N118" s="259">
        <f t="shared" si="0"/>
        <v>0</v>
      </c>
      <c r="O118" s="249"/>
      <c r="P118" s="249"/>
      <c r="Q118" s="249"/>
      <c r="R118" s="134"/>
      <c r="T118" s="135" t="s">
        <v>3</v>
      </c>
      <c r="U118" s="39" t="s">
        <v>38</v>
      </c>
      <c r="V118" s="136">
        <v>0</v>
      </c>
      <c r="W118" s="136">
        <f t="shared" si="1"/>
        <v>0</v>
      </c>
      <c r="X118" s="136">
        <v>1E-3</v>
      </c>
      <c r="Y118" s="136">
        <f t="shared" si="2"/>
        <v>5.5E-2</v>
      </c>
      <c r="Z118" s="136">
        <v>0</v>
      </c>
      <c r="AA118" s="137">
        <f t="shared" si="3"/>
        <v>0</v>
      </c>
      <c r="AR118" s="16" t="s">
        <v>165</v>
      </c>
      <c r="AT118" s="16" t="s">
        <v>161</v>
      </c>
      <c r="AU118" s="16" t="s">
        <v>141</v>
      </c>
      <c r="AY118" s="16" t="s">
        <v>123</v>
      </c>
      <c r="BE118" s="138">
        <f t="shared" si="4"/>
        <v>0</v>
      </c>
      <c r="BF118" s="138">
        <f t="shared" si="5"/>
        <v>0</v>
      </c>
      <c r="BG118" s="138">
        <f t="shared" si="6"/>
        <v>0</v>
      </c>
      <c r="BH118" s="138">
        <f t="shared" si="7"/>
        <v>0</v>
      </c>
      <c r="BI118" s="138">
        <f t="shared" si="8"/>
        <v>0</v>
      </c>
      <c r="BJ118" s="16" t="s">
        <v>129</v>
      </c>
      <c r="BK118" s="139">
        <f t="shared" si="9"/>
        <v>0</v>
      </c>
      <c r="BL118" s="16" t="s">
        <v>128</v>
      </c>
      <c r="BM118" s="16" t="s">
        <v>534</v>
      </c>
    </row>
    <row r="119" spans="2:65" s="1" customFormat="1" ht="31.5" customHeight="1" x14ac:dyDescent="0.3">
      <c r="B119" s="129"/>
      <c r="C119" s="130" t="s">
        <v>258</v>
      </c>
      <c r="D119" s="130" t="s">
        <v>124</v>
      </c>
      <c r="E119" s="131" t="s">
        <v>535</v>
      </c>
      <c r="F119" s="247" t="s">
        <v>536</v>
      </c>
      <c r="G119" s="247"/>
      <c r="H119" s="247"/>
      <c r="I119" s="247"/>
      <c r="J119" s="132" t="s">
        <v>173</v>
      </c>
      <c r="K119" s="183">
        <v>3</v>
      </c>
      <c r="L119" s="273"/>
      <c r="M119" s="273"/>
      <c r="N119" s="249">
        <f t="shared" si="0"/>
        <v>0</v>
      </c>
      <c r="O119" s="249"/>
      <c r="P119" s="249"/>
      <c r="Q119" s="249"/>
      <c r="R119" s="134"/>
      <c r="T119" s="135" t="s">
        <v>3</v>
      </c>
      <c r="U119" s="39" t="s">
        <v>38</v>
      </c>
      <c r="V119" s="136">
        <v>0.41799999999999998</v>
      </c>
      <c r="W119" s="136">
        <f t="shared" si="1"/>
        <v>1.254</v>
      </c>
      <c r="X119" s="136">
        <v>0</v>
      </c>
      <c r="Y119" s="136">
        <f t="shared" si="2"/>
        <v>0</v>
      </c>
      <c r="Z119" s="136">
        <v>0</v>
      </c>
      <c r="AA119" s="137">
        <f t="shared" si="3"/>
        <v>0</v>
      </c>
      <c r="AR119" s="16" t="s">
        <v>128</v>
      </c>
      <c r="AT119" s="16" t="s">
        <v>124</v>
      </c>
      <c r="AU119" s="16" t="s">
        <v>141</v>
      </c>
      <c r="AY119" s="16" t="s">
        <v>123</v>
      </c>
      <c r="BE119" s="138">
        <f t="shared" si="4"/>
        <v>0</v>
      </c>
      <c r="BF119" s="138">
        <f t="shared" si="5"/>
        <v>0</v>
      </c>
      <c r="BG119" s="138">
        <f t="shared" si="6"/>
        <v>0</v>
      </c>
      <c r="BH119" s="138">
        <f t="shared" si="7"/>
        <v>0</v>
      </c>
      <c r="BI119" s="138">
        <f t="shared" si="8"/>
        <v>0</v>
      </c>
      <c r="BJ119" s="16" t="s">
        <v>129</v>
      </c>
      <c r="BK119" s="139">
        <f t="shared" si="9"/>
        <v>0</v>
      </c>
      <c r="BL119" s="16" t="s">
        <v>128</v>
      </c>
      <c r="BM119" s="16" t="s">
        <v>537</v>
      </c>
    </row>
    <row r="120" spans="2:65" s="1" customFormat="1" ht="31.5" customHeight="1" x14ac:dyDescent="0.3">
      <c r="B120" s="129"/>
      <c r="C120" s="164" t="s">
        <v>274</v>
      </c>
      <c r="D120" s="164" t="s">
        <v>161</v>
      </c>
      <c r="E120" s="165" t="s">
        <v>538</v>
      </c>
      <c r="F120" s="257" t="s">
        <v>539</v>
      </c>
      <c r="G120" s="257"/>
      <c r="H120" s="257"/>
      <c r="I120" s="257"/>
      <c r="J120" s="166" t="s">
        <v>173</v>
      </c>
      <c r="K120" s="184">
        <v>3</v>
      </c>
      <c r="L120" s="272"/>
      <c r="M120" s="272"/>
      <c r="N120" s="259">
        <f t="shared" si="0"/>
        <v>0</v>
      </c>
      <c r="O120" s="249"/>
      <c r="P120" s="249"/>
      <c r="Q120" s="249"/>
      <c r="R120" s="134"/>
      <c r="T120" s="135" t="s">
        <v>3</v>
      </c>
      <c r="U120" s="39" t="s">
        <v>38</v>
      </c>
      <c r="V120" s="136">
        <v>0</v>
      </c>
      <c r="W120" s="136">
        <f t="shared" si="1"/>
        <v>0</v>
      </c>
      <c r="X120" s="136">
        <v>4.1999999999999997E-3</v>
      </c>
      <c r="Y120" s="136">
        <f t="shared" si="2"/>
        <v>1.26E-2</v>
      </c>
      <c r="Z120" s="136">
        <v>0</v>
      </c>
      <c r="AA120" s="137">
        <f t="shared" si="3"/>
        <v>0</v>
      </c>
      <c r="AR120" s="16" t="s">
        <v>165</v>
      </c>
      <c r="AT120" s="16" t="s">
        <v>161</v>
      </c>
      <c r="AU120" s="16" t="s">
        <v>141</v>
      </c>
      <c r="AY120" s="16" t="s">
        <v>123</v>
      </c>
      <c r="BE120" s="138">
        <f t="shared" si="4"/>
        <v>0</v>
      </c>
      <c r="BF120" s="138">
        <f t="shared" si="5"/>
        <v>0</v>
      </c>
      <c r="BG120" s="138">
        <f t="shared" si="6"/>
        <v>0</v>
      </c>
      <c r="BH120" s="138">
        <f t="shared" si="7"/>
        <v>0</v>
      </c>
      <c r="BI120" s="138">
        <f t="shared" si="8"/>
        <v>0</v>
      </c>
      <c r="BJ120" s="16" t="s">
        <v>129</v>
      </c>
      <c r="BK120" s="139">
        <f t="shared" si="9"/>
        <v>0</v>
      </c>
      <c r="BL120" s="16" t="s">
        <v>128</v>
      </c>
      <c r="BM120" s="16" t="s">
        <v>540</v>
      </c>
    </row>
    <row r="121" spans="2:65" s="1" customFormat="1" ht="22.5" customHeight="1" x14ac:dyDescent="0.3">
      <c r="B121" s="129"/>
      <c r="C121" s="130" t="s">
        <v>278</v>
      </c>
      <c r="D121" s="130" t="s">
        <v>124</v>
      </c>
      <c r="E121" s="131" t="s">
        <v>541</v>
      </c>
      <c r="F121" s="247" t="s">
        <v>542</v>
      </c>
      <c r="G121" s="247"/>
      <c r="H121" s="247"/>
      <c r="I121" s="247"/>
      <c r="J121" s="132" t="s">
        <v>173</v>
      </c>
      <c r="K121" s="183">
        <v>3</v>
      </c>
      <c r="L121" s="273"/>
      <c r="M121" s="273"/>
      <c r="N121" s="249">
        <f t="shared" si="0"/>
        <v>0</v>
      </c>
      <c r="O121" s="249"/>
      <c r="P121" s="249"/>
      <c r="Q121" s="249"/>
      <c r="R121" s="134"/>
      <c r="T121" s="135" t="s">
        <v>3</v>
      </c>
      <c r="U121" s="39" t="s">
        <v>38</v>
      </c>
      <c r="V121" s="136">
        <v>0.48</v>
      </c>
      <c r="W121" s="136">
        <f t="shared" si="1"/>
        <v>1.44</v>
      </c>
      <c r="X121" s="136">
        <v>0</v>
      </c>
      <c r="Y121" s="136">
        <f t="shared" si="2"/>
        <v>0</v>
      </c>
      <c r="Z121" s="136">
        <v>0</v>
      </c>
      <c r="AA121" s="137">
        <f t="shared" si="3"/>
        <v>0</v>
      </c>
      <c r="AR121" s="16" t="s">
        <v>128</v>
      </c>
      <c r="AT121" s="16" t="s">
        <v>124</v>
      </c>
      <c r="AU121" s="16" t="s">
        <v>141</v>
      </c>
      <c r="AY121" s="16" t="s">
        <v>123</v>
      </c>
      <c r="BE121" s="138">
        <f t="shared" si="4"/>
        <v>0</v>
      </c>
      <c r="BF121" s="138">
        <f t="shared" si="5"/>
        <v>0</v>
      </c>
      <c r="BG121" s="138">
        <f t="shared" si="6"/>
        <v>0</v>
      </c>
      <c r="BH121" s="138">
        <f t="shared" si="7"/>
        <v>0</v>
      </c>
      <c r="BI121" s="138">
        <f t="shared" si="8"/>
        <v>0</v>
      </c>
      <c r="BJ121" s="16" t="s">
        <v>129</v>
      </c>
      <c r="BK121" s="139">
        <f t="shared" si="9"/>
        <v>0</v>
      </c>
      <c r="BL121" s="16" t="s">
        <v>128</v>
      </c>
      <c r="BM121" s="16" t="s">
        <v>543</v>
      </c>
    </row>
    <row r="122" spans="2:65" s="1" customFormat="1" ht="44.25" customHeight="1" x14ac:dyDescent="0.3">
      <c r="B122" s="129"/>
      <c r="C122" s="164" t="s">
        <v>282</v>
      </c>
      <c r="D122" s="164" t="s">
        <v>161</v>
      </c>
      <c r="E122" s="165" t="s">
        <v>544</v>
      </c>
      <c r="F122" s="257" t="s">
        <v>545</v>
      </c>
      <c r="G122" s="257"/>
      <c r="H122" s="257"/>
      <c r="I122" s="257"/>
      <c r="J122" s="166" t="s">
        <v>173</v>
      </c>
      <c r="K122" s="184">
        <v>3</v>
      </c>
      <c r="L122" s="272"/>
      <c r="M122" s="272"/>
      <c r="N122" s="259">
        <f t="shared" si="0"/>
        <v>0</v>
      </c>
      <c r="O122" s="249"/>
      <c r="P122" s="249"/>
      <c r="Q122" s="249"/>
      <c r="R122" s="134"/>
      <c r="T122" s="135" t="s">
        <v>3</v>
      </c>
      <c r="U122" s="39" t="s">
        <v>38</v>
      </c>
      <c r="V122" s="136">
        <v>0</v>
      </c>
      <c r="W122" s="136">
        <f t="shared" si="1"/>
        <v>0</v>
      </c>
      <c r="X122" s="136">
        <v>3.2000000000000003E-4</v>
      </c>
      <c r="Y122" s="136">
        <f t="shared" si="2"/>
        <v>9.6000000000000013E-4</v>
      </c>
      <c r="Z122" s="136">
        <v>0</v>
      </c>
      <c r="AA122" s="137">
        <f t="shared" si="3"/>
        <v>0</v>
      </c>
      <c r="AR122" s="16" t="s">
        <v>165</v>
      </c>
      <c r="AT122" s="16" t="s">
        <v>161</v>
      </c>
      <c r="AU122" s="16" t="s">
        <v>141</v>
      </c>
      <c r="AY122" s="16" t="s">
        <v>123</v>
      </c>
      <c r="BE122" s="138">
        <f t="shared" si="4"/>
        <v>0</v>
      </c>
      <c r="BF122" s="138">
        <f t="shared" si="5"/>
        <v>0</v>
      </c>
      <c r="BG122" s="138">
        <f t="shared" si="6"/>
        <v>0</v>
      </c>
      <c r="BH122" s="138">
        <f t="shared" si="7"/>
        <v>0</v>
      </c>
      <c r="BI122" s="138">
        <f t="shared" si="8"/>
        <v>0</v>
      </c>
      <c r="BJ122" s="16" t="s">
        <v>129</v>
      </c>
      <c r="BK122" s="139">
        <f t="shared" si="9"/>
        <v>0</v>
      </c>
      <c r="BL122" s="16" t="s">
        <v>128</v>
      </c>
      <c r="BM122" s="16" t="s">
        <v>546</v>
      </c>
    </row>
    <row r="123" spans="2:65" s="1" customFormat="1" ht="22.5" customHeight="1" x14ac:dyDescent="0.3">
      <c r="B123" s="129"/>
      <c r="C123" s="130" t="s">
        <v>250</v>
      </c>
      <c r="D123" s="130" t="s">
        <v>124</v>
      </c>
      <c r="E123" s="131" t="s">
        <v>547</v>
      </c>
      <c r="F123" s="247" t="s">
        <v>548</v>
      </c>
      <c r="G123" s="247"/>
      <c r="H123" s="247"/>
      <c r="I123" s="247"/>
      <c r="J123" s="132" t="s">
        <v>173</v>
      </c>
      <c r="K123" s="183">
        <v>3</v>
      </c>
      <c r="L123" s="273"/>
      <c r="M123" s="273"/>
      <c r="N123" s="249">
        <f t="shared" si="0"/>
        <v>0</v>
      </c>
      <c r="O123" s="249"/>
      <c r="P123" s="249"/>
      <c r="Q123" s="249"/>
      <c r="R123" s="134"/>
      <c r="T123" s="135" t="s">
        <v>3</v>
      </c>
      <c r="U123" s="39" t="s">
        <v>38</v>
      </c>
      <c r="V123" s="136">
        <v>0.1</v>
      </c>
      <c r="W123" s="136">
        <f t="shared" si="1"/>
        <v>0.30000000000000004</v>
      </c>
      <c r="X123" s="136">
        <v>0</v>
      </c>
      <c r="Y123" s="136">
        <f t="shared" si="2"/>
        <v>0</v>
      </c>
      <c r="Z123" s="136">
        <v>0</v>
      </c>
      <c r="AA123" s="137">
        <f t="shared" si="3"/>
        <v>0</v>
      </c>
      <c r="AR123" s="16" t="s">
        <v>128</v>
      </c>
      <c r="AT123" s="16" t="s">
        <v>124</v>
      </c>
      <c r="AU123" s="16" t="s">
        <v>141</v>
      </c>
      <c r="AY123" s="16" t="s">
        <v>123</v>
      </c>
      <c r="BE123" s="138">
        <f t="shared" si="4"/>
        <v>0</v>
      </c>
      <c r="BF123" s="138">
        <f t="shared" si="5"/>
        <v>0</v>
      </c>
      <c r="BG123" s="138">
        <f t="shared" si="6"/>
        <v>0</v>
      </c>
      <c r="BH123" s="138">
        <f t="shared" si="7"/>
        <v>0</v>
      </c>
      <c r="BI123" s="138">
        <f t="shared" si="8"/>
        <v>0</v>
      </c>
      <c r="BJ123" s="16" t="s">
        <v>129</v>
      </c>
      <c r="BK123" s="139">
        <f t="shared" si="9"/>
        <v>0</v>
      </c>
      <c r="BL123" s="16" t="s">
        <v>128</v>
      </c>
      <c r="BM123" s="16" t="s">
        <v>549</v>
      </c>
    </row>
    <row r="124" spans="2:65" s="1" customFormat="1" ht="31.5" customHeight="1" x14ac:dyDescent="0.3">
      <c r="B124" s="129"/>
      <c r="C124" s="164" t="s">
        <v>254</v>
      </c>
      <c r="D124" s="164" t="s">
        <v>161</v>
      </c>
      <c r="E124" s="165" t="s">
        <v>550</v>
      </c>
      <c r="F124" s="257" t="s">
        <v>551</v>
      </c>
      <c r="G124" s="257"/>
      <c r="H124" s="257"/>
      <c r="I124" s="257"/>
      <c r="J124" s="166" t="s">
        <v>173</v>
      </c>
      <c r="K124" s="184">
        <v>3</v>
      </c>
      <c r="L124" s="272"/>
      <c r="M124" s="272"/>
      <c r="N124" s="259">
        <f t="shared" si="0"/>
        <v>0</v>
      </c>
      <c r="O124" s="249"/>
      <c r="P124" s="249"/>
      <c r="Q124" s="249"/>
      <c r="R124" s="134"/>
      <c r="T124" s="135" t="s">
        <v>3</v>
      </c>
      <c r="U124" s="39" t="s">
        <v>38</v>
      </c>
      <c r="V124" s="136">
        <v>0</v>
      </c>
      <c r="W124" s="136">
        <f t="shared" si="1"/>
        <v>0</v>
      </c>
      <c r="X124" s="136">
        <v>1.7000000000000001E-4</v>
      </c>
      <c r="Y124" s="136">
        <f t="shared" si="2"/>
        <v>5.1000000000000004E-4</v>
      </c>
      <c r="Z124" s="136">
        <v>0</v>
      </c>
      <c r="AA124" s="137">
        <f t="shared" si="3"/>
        <v>0</v>
      </c>
      <c r="AR124" s="16" t="s">
        <v>165</v>
      </c>
      <c r="AT124" s="16" t="s">
        <v>161</v>
      </c>
      <c r="AU124" s="16" t="s">
        <v>141</v>
      </c>
      <c r="AY124" s="16" t="s">
        <v>123</v>
      </c>
      <c r="BE124" s="138">
        <f t="shared" si="4"/>
        <v>0</v>
      </c>
      <c r="BF124" s="138">
        <f t="shared" si="5"/>
        <v>0</v>
      </c>
      <c r="BG124" s="138">
        <f t="shared" si="6"/>
        <v>0</v>
      </c>
      <c r="BH124" s="138">
        <f t="shared" si="7"/>
        <v>0</v>
      </c>
      <c r="BI124" s="138">
        <f t="shared" si="8"/>
        <v>0</v>
      </c>
      <c r="BJ124" s="16" t="s">
        <v>129</v>
      </c>
      <c r="BK124" s="139">
        <f t="shared" si="9"/>
        <v>0</v>
      </c>
      <c r="BL124" s="16" t="s">
        <v>128</v>
      </c>
      <c r="BM124" s="16" t="s">
        <v>552</v>
      </c>
    </row>
    <row r="125" spans="2:65" s="1" customFormat="1" ht="31.5" customHeight="1" x14ac:dyDescent="0.3">
      <c r="B125" s="129"/>
      <c r="C125" s="130" t="s">
        <v>129</v>
      </c>
      <c r="D125" s="130" t="s">
        <v>124</v>
      </c>
      <c r="E125" s="131" t="s">
        <v>553</v>
      </c>
      <c r="F125" s="247" t="s">
        <v>554</v>
      </c>
      <c r="G125" s="247"/>
      <c r="H125" s="247"/>
      <c r="I125" s="247"/>
      <c r="J125" s="132" t="s">
        <v>186</v>
      </c>
      <c r="K125" s="183">
        <v>39</v>
      </c>
      <c r="L125" s="273"/>
      <c r="M125" s="273"/>
      <c r="N125" s="249">
        <f t="shared" si="0"/>
        <v>0</v>
      </c>
      <c r="O125" s="249"/>
      <c r="P125" s="249"/>
      <c r="Q125" s="249"/>
      <c r="R125" s="134"/>
      <c r="T125" s="135" t="s">
        <v>3</v>
      </c>
      <c r="U125" s="39" t="s">
        <v>38</v>
      </c>
      <c r="V125" s="136">
        <v>0</v>
      </c>
      <c r="W125" s="136">
        <f t="shared" si="1"/>
        <v>0</v>
      </c>
      <c r="X125" s="136">
        <v>0</v>
      </c>
      <c r="Y125" s="136">
        <f t="shared" si="2"/>
        <v>0</v>
      </c>
      <c r="Z125" s="136">
        <v>0</v>
      </c>
      <c r="AA125" s="137">
        <f t="shared" si="3"/>
        <v>0</v>
      </c>
      <c r="AR125" s="16" t="s">
        <v>128</v>
      </c>
      <c r="AT125" s="16" t="s">
        <v>124</v>
      </c>
      <c r="AU125" s="16" t="s">
        <v>141</v>
      </c>
      <c r="AY125" s="16" t="s">
        <v>123</v>
      </c>
      <c r="BE125" s="138">
        <f t="shared" si="4"/>
        <v>0</v>
      </c>
      <c r="BF125" s="138">
        <f t="shared" si="5"/>
        <v>0</v>
      </c>
      <c r="BG125" s="138">
        <f t="shared" si="6"/>
        <v>0</v>
      </c>
      <c r="BH125" s="138">
        <f t="shared" si="7"/>
        <v>0</v>
      </c>
      <c r="BI125" s="138">
        <f t="shared" si="8"/>
        <v>0</v>
      </c>
      <c r="BJ125" s="16" t="s">
        <v>129</v>
      </c>
      <c r="BK125" s="139">
        <f t="shared" si="9"/>
        <v>0</v>
      </c>
      <c r="BL125" s="16" t="s">
        <v>128</v>
      </c>
      <c r="BM125" s="16" t="s">
        <v>555</v>
      </c>
    </row>
    <row r="126" spans="2:65" s="1" customFormat="1" ht="22.5" customHeight="1" x14ac:dyDescent="0.3">
      <c r="B126" s="129"/>
      <c r="C126" s="164" t="s">
        <v>141</v>
      </c>
      <c r="D126" s="164" t="s">
        <v>161</v>
      </c>
      <c r="E126" s="165" t="s">
        <v>556</v>
      </c>
      <c r="F126" s="257" t="s">
        <v>557</v>
      </c>
      <c r="G126" s="257"/>
      <c r="H126" s="257"/>
      <c r="I126" s="257"/>
      <c r="J126" s="166" t="s">
        <v>186</v>
      </c>
      <c r="K126" s="184">
        <v>39</v>
      </c>
      <c r="L126" s="272"/>
      <c r="M126" s="272"/>
      <c r="N126" s="259">
        <f t="shared" si="0"/>
        <v>0</v>
      </c>
      <c r="O126" s="249"/>
      <c r="P126" s="249"/>
      <c r="Q126" s="249"/>
      <c r="R126" s="134"/>
      <c r="T126" s="135" t="s">
        <v>3</v>
      </c>
      <c r="U126" s="39" t="s">
        <v>38</v>
      </c>
      <c r="V126" s="136">
        <v>0</v>
      </c>
      <c r="W126" s="136">
        <f t="shared" si="1"/>
        <v>0</v>
      </c>
      <c r="X126" s="136">
        <v>0</v>
      </c>
      <c r="Y126" s="136">
        <f t="shared" si="2"/>
        <v>0</v>
      </c>
      <c r="Z126" s="136">
        <v>0</v>
      </c>
      <c r="AA126" s="137">
        <f t="shared" si="3"/>
        <v>0</v>
      </c>
      <c r="AR126" s="16" t="s">
        <v>165</v>
      </c>
      <c r="AT126" s="16" t="s">
        <v>161</v>
      </c>
      <c r="AU126" s="16" t="s">
        <v>141</v>
      </c>
      <c r="AY126" s="16" t="s">
        <v>123</v>
      </c>
      <c r="BE126" s="138">
        <f t="shared" si="4"/>
        <v>0</v>
      </c>
      <c r="BF126" s="138">
        <f t="shared" si="5"/>
        <v>0</v>
      </c>
      <c r="BG126" s="138">
        <f t="shared" si="6"/>
        <v>0</v>
      </c>
      <c r="BH126" s="138">
        <f t="shared" si="7"/>
        <v>0</v>
      </c>
      <c r="BI126" s="138">
        <f t="shared" si="8"/>
        <v>0</v>
      </c>
      <c r="BJ126" s="16" t="s">
        <v>129</v>
      </c>
      <c r="BK126" s="139">
        <f t="shared" si="9"/>
        <v>0</v>
      </c>
      <c r="BL126" s="16" t="s">
        <v>128</v>
      </c>
      <c r="BM126" s="16" t="s">
        <v>558</v>
      </c>
    </row>
    <row r="127" spans="2:65" s="1" customFormat="1" ht="22.5" customHeight="1" x14ac:dyDescent="0.3">
      <c r="B127" s="129"/>
      <c r="C127" s="130" t="s">
        <v>128</v>
      </c>
      <c r="D127" s="130" t="s">
        <v>124</v>
      </c>
      <c r="E127" s="131" t="s">
        <v>559</v>
      </c>
      <c r="F127" s="247" t="s">
        <v>560</v>
      </c>
      <c r="G127" s="247"/>
      <c r="H127" s="247"/>
      <c r="I127" s="247"/>
      <c r="J127" s="132" t="s">
        <v>173</v>
      </c>
      <c r="K127" s="183">
        <v>9</v>
      </c>
      <c r="L127" s="273"/>
      <c r="M127" s="273"/>
      <c r="N127" s="249">
        <f t="shared" si="0"/>
        <v>0</v>
      </c>
      <c r="O127" s="249"/>
      <c r="P127" s="249"/>
      <c r="Q127" s="249"/>
      <c r="R127" s="134"/>
      <c r="T127" s="135" t="s">
        <v>3</v>
      </c>
      <c r="U127" s="39" t="s">
        <v>38</v>
      </c>
      <c r="V127" s="136">
        <v>0.71</v>
      </c>
      <c r="W127" s="136">
        <f t="shared" si="1"/>
        <v>6.39</v>
      </c>
      <c r="X127" s="136">
        <v>0</v>
      </c>
      <c r="Y127" s="136">
        <f t="shared" si="2"/>
        <v>0</v>
      </c>
      <c r="Z127" s="136">
        <v>0</v>
      </c>
      <c r="AA127" s="137">
        <f t="shared" si="3"/>
        <v>0</v>
      </c>
      <c r="AR127" s="16" t="s">
        <v>561</v>
      </c>
      <c r="AT127" s="16" t="s">
        <v>124</v>
      </c>
      <c r="AU127" s="16" t="s">
        <v>141</v>
      </c>
      <c r="AY127" s="16" t="s">
        <v>123</v>
      </c>
      <c r="BE127" s="138">
        <f t="shared" si="4"/>
        <v>0</v>
      </c>
      <c r="BF127" s="138">
        <f t="shared" si="5"/>
        <v>0</v>
      </c>
      <c r="BG127" s="138">
        <f t="shared" si="6"/>
        <v>0</v>
      </c>
      <c r="BH127" s="138">
        <f t="shared" si="7"/>
        <v>0</v>
      </c>
      <c r="BI127" s="138">
        <f t="shared" si="8"/>
        <v>0</v>
      </c>
      <c r="BJ127" s="16" t="s">
        <v>129</v>
      </c>
      <c r="BK127" s="139">
        <f t="shared" si="9"/>
        <v>0</v>
      </c>
      <c r="BL127" s="16" t="s">
        <v>561</v>
      </c>
      <c r="BM127" s="16" t="s">
        <v>562</v>
      </c>
    </row>
    <row r="128" spans="2:65" s="1" customFormat="1" ht="31.5" customHeight="1" x14ac:dyDescent="0.3">
      <c r="B128" s="129"/>
      <c r="C128" s="164" t="s">
        <v>152</v>
      </c>
      <c r="D128" s="164" t="s">
        <v>161</v>
      </c>
      <c r="E128" s="165" t="s">
        <v>563</v>
      </c>
      <c r="F128" s="257" t="s">
        <v>564</v>
      </c>
      <c r="G128" s="257"/>
      <c r="H128" s="257"/>
      <c r="I128" s="257"/>
      <c r="J128" s="166" t="s">
        <v>173</v>
      </c>
      <c r="K128" s="184">
        <v>9</v>
      </c>
      <c r="L128" s="272"/>
      <c r="M128" s="272"/>
      <c r="N128" s="259">
        <f t="shared" si="0"/>
        <v>0</v>
      </c>
      <c r="O128" s="249"/>
      <c r="P128" s="249"/>
      <c r="Q128" s="249"/>
      <c r="R128" s="134"/>
      <c r="T128" s="135" t="s">
        <v>3</v>
      </c>
      <c r="U128" s="39" t="s">
        <v>38</v>
      </c>
      <c r="V128" s="136">
        <v>0</v>
      </c>
      <c r="W128" s="136">
        <f t="shared" si="1"/>
        <v>0</v>
      </c>
      <c r="X128" s="136">
        <v>1.4599999999999999E-3</v>
      </c>
      <c r="Y128" s="136">
        <f t="shared" si="2"/>
        <v>1.3139999999999999E-2</v>
      </c>
      <c r="Z128" s="136">
        <v>0</v>
      </c>
      <c r="AA128" s="137">
        <f t="shared" si="3"/>
        <v>0</v>
      </c>
      <c r="AR128" s="16" t="s">
        <v>561</v>
      </c>
      <c r="AT128" s="16" t="s">
        <v>161</v>
      </c>
      <c r="AU128" s="16" t="s">
        <v>141</v>
      </c>
      <c r="AY128" s="16" t="s">
        <v>123</v>
      </c>
      <c r="BE128" s="138">
        <f t="shared" si="4"/>
        <v>0</v>
      </c>
      <c r="BF128" s="138">
        <f t="shared" si="5"/>
        <v>0</v>
      </c>
      <c r="BG128" s="138">
        <f t="shared" si="6"/>
        <v>0</v>
      </c>
      <c r="BH128" s="138">
        <f t="shared" si="7"/>
        <v>0</v>
      </c>
      <c r="BI128" s="138">
        <f t="shared" si="8"/>
        <v>0</v>
      </c>
      <c r="BJ128" s="16" t="s">
        <v>129</v>
      </c>
      <c r="BK128" s="139">
        <f t="shared" si="9"/>
        <v>0</v>
      </c>
      <c r="BL128" s="16" t="s">
        <v>561</v>
      </c>
      <c r="BM128" s="16" t="s">
        <v>565</v>
      </c>
    </row>
    <row r="129" spans="2:65" s="1" customFormat="1" ht="22.5" customHeight="1" x14ac:dyDescent="0.3">
      <c r="B129" s="129"/>
      <c r="C129" s="130" t="s">
        <v>156</v>
      </c>
      <c r="D129" s="130" t="s">
        <v>124</v>
      </c>
      <c r="E129" s="131" t="s">
        <v>566</v>
      </c>
      <c r="F129" s="247" t="s">
        <v>567</v>
      </c>
      <c r="G129" s="247"/>
      <c r="H129" s="247"/>
      <c r="I129" s="247"/>
      <c r="J129" s="132" t="s">
        <v>173</v>
      </c>
      <c r="K129" s="183">
        <v>18</v>
      </c>
      <c r="L129" s="273"/>
      <c r="M129" s="273"/>
      <c r="N129" s="249">
        <f t="shared" si="0"/>
        <v>0</v>
      </c>
      <c r="O129" s="249"/>
      <c r="P129" s="249"/>
      <c r="Q129" s="249"/>
      <c r="R129" s="134"/>
      <c r="T129" s="135" t="s">
        <v>3</v>
      </c>
      <c r="U129" s="39" t="s">
        <v>38</v>
      </c>
      <c r="V129" s="136">
        <v>0.32100000000000001</v>
      </c>
      <c r="W129" s="136">
        <f t="shared" si="1"/>
        <v>5.7780000000000005</v>
      </c>
      <c r="X129" s="136">
        <v>0</v>
      </c>
      <c r="Y129" s="136">
        <f t="shared" si="2"/>
        <v>0</v>
      </c>
      <c r="Z129" s="136">
        <v>0</v>
      </c>
      <c r="AA129" s="137">
        <f t="shared" si="3"/>
        <v>0</v>
      </c>
      <c r="AR129" s="16" t="s">
        <v>561</v>
      </c>
      <c r="AT129" s="16" t="s">
        <v>124</v>
      </c>
      <c r="AU129" s="16" t="s">
        <v>141</v>
      </c>
      <c r="AY129" s="16" t="s">
        <v>123</v>
      </c>
      <c r="BE129" s="138">
        <f t="shared" si="4"/>
        <v>0</v>
      </c>
      <c r="BF129" s="138">
        <f t="shared" si="5"/>
        <v>0</v>
      </c>
      <c r="BG129" s="138">
        <f t="shared" si="6"/>
        <v>0</v>
      </c>
      <c r="BH129" s="138">
        <f t="shared" si="7"/>
        <v>0</v>
      </c>
      <c r="BI129" s="138">
        <f t="shared" si="8"/>
        <v>0</v>
      </c>
      <c r="BJ129" s="16" t="s">
        <v>129</v>
      </c>
      <c r="BK129" s="139">
        <f t="shared" si="9"/>
        <v>0</v>
      </c>
      <c r="BL129" s="16" t="s">
        <v>561</v>
      </c>
      <c r="BM129" s="16" t="s">
        <v>568</v>
      </c>
    </row>
    <row r="130" spans="2:65" s="1" customFormat="1" ht="31.5" customHeight="1" x14ac:dyDescent="0.3">
      <c r="B130" s="129"/>
      <c r="C130" s="164" t="s">
        <v>160</v>
      </c>
      <c r="D130" s="164" t="s">
        <v>161</v>
      </c>
      <c r="E130" s="165" t="s">
        <v>569</v>
      </c>
      <c r="F130" s="257" t="s">
        <v>570</v>
      </c>
      <c r="G130" s="257"/>
      <c r="H130" s="257"/>
      <c r="I130" s="257"/>
      <c r="J130" s="166" t="s">
        <v>173</v>
      </c>
      <c r="K130" s="184">
        <v>18</v>
      </c>
      <c r="L130" s="272"/>
      <c r="M130" s="272"/>
      <c r="N130" s="259">
        <f t="shared" si="0"/>
        <v>0</v>
      </c>
      <c r="O130" s="249"/>
      <c r="P130" s="249"/>
      <c r="Q130" s="249"/>
      <c r="R130" s="134"/>
      <c r="T130" s="135" t="s">
        <v>3</v>
      </c>
      <c r="U130" s="39" t="s">
        <v>38</v>
      </c>
      <c r="V130" s="136">
        <v>0</v>
      </c>
      <c r="W130" s="136">
        <f t="shared" si="1"/>
        <v>0</v>
      </c>
      <c r="X130" s="136">
        <v>2.3000000000000001E-4</v>
      </c>
      <c r="Y130" s="136">
        <f t="shared" si="2"/>
        <v>4.1400000000000005E-3</v>
      </c>
      <c r="Z130" s="136">
        <v>0</v>
      </c>
      <c r="AA130" s="137">
        <f t="shared" si="3"/>
        <v>0</v>
      </c>
      <c r="AR130" s="16" t="s">
        <v>561</v>
      </c>
      <c r="AT130" s="16" t="s">
        <v>161</v>
      </c>
      <c r="AU130" s="16" t="s">
        <v>141</v>
      </c>
      <c r="AY130" s="16" t="s">
        <v>123</v>
      </c>
      <c r="BE130" s="138">
        <f t="shared" si="4"/>
        <v>0</v>
      </c>
      <c r="BF130" s="138">
        <f t="shared" si="5"/>
        <v>0</v>
      </c>
      <c r="BG130" s="138">
        <f t="shared" si="6"/>
        <v>0</v>
      </c>
      <c r="BH130" s="138">
        <f t="shared" si="7"/>
        <v>0</v>
      </c>
      <c r="BI130" s="138">
        <f t="shared" si="8"/>
        <v>0</v>
      </c>
      <c r="BJ130" s="16" t="s">
        <v>129</v>
      </c>
      <c r="BK130" s="139">
        <f t="shared" si="9"/>
        <v>0</v>
      </c>
      <c r="BL130" s="16" t="s">
        <v>561</v>
      </c>
      <c r="BM130" s="16" t="s">
        <v>571</v>
      </c>
    </row>
    <row r="131" spans="2:65" s="1" customFormat="1" ht="31.5" customHeight="1" x14ac:dyDescent="0.3">
      <c r="B131" s="129"/>
      <c r="C131" s="130" t="s">
        <v>175</v>
      </c>
      <c r="D131" s="130" t="s">
        <v>124</v>
      </c>
      <c r="E131" s="131" t="s">
        <v>572</v>
      </c>
      <c r="F131" s="247" t="s">
        <v>573</v>
      </c>
      <c r="G131" s="247"/>
      <c r="H131" s="247"/>
      <c r="I131" s="247"/>
      <c r="J131" s="132" t="s">
        <v>173</v>
      </c>
      <c r="K131" s="183">
        <v>80</v>
      </c>
      <c r="L131" s="273"/>
      <c r="M131" s="273"/>
      <c r="N131" s="249">
        <f t="shared" si="0"/>
        <v>0</v>
      </c>
      <c r="O131" s="249"/>
      <c r="P131" s="249"/>
      <c r="Q131" s="249"/>
      <c r="R131" s="134"/>
      <c r="T131" s="135" t="s">
        <v>3</v>
      </c>
      <c r="U131" s="39" t="s">
        <v>38</v>
      </c>
      <c r="V131" s="136">
        <v>0</v>
      </c>
      <c r="W131" s="136">
        <f t="shared" si="1"/>
        <v>0</v>
      </c>
      <c r="X131" s="136">
        <v>0</v>
      </c>
      <c r="Y131" s="136">
        <f t="shared" si="2"/>
        <v>0</v>
      </c>
      <c r="Z131" s="136">
        <v>0</v>
      </c>
      <c r="AA131" s="137">
        <f t="shared" si="3"/>
        <v>0</v>
      </c>
      <c r="AR131" s="16" t="s">
        <v>128</v>
      </c>
      <c r="AT131" s="16" t="s">
        <v>124</v>
      </c>
      <c r="AU131" s="16" t="s">
        <v>141</v>
      </c>
      <c r="AY131" s="16" t="s">
        <v>123</v>
      </c>
      <c r="BE131" s="138">
        <f t="shared" si="4"/>
        <v>0</v>
      </c>
      <c r="BF131" s="138">
        <f t="shared" si="5"/>
        <v>0</v>
      </c>
      <c r="BG131" s="138">
        <f t="shared" si="6"/>
        <v>0</v>
      </c>
      <c r="BH131" s="138">
        <f t="shared" si="7"/>
        <v>0</v>
      </c>
      <c r="BI131" s="138">
        <f t="shared" si="8"/>
        <v>0</v>
      </c>
      <c r="BJ131" s="16" t="s">
        <v>129</v>
      </c>
      <c r="BK131" s="139">
        <f t="shared" si="9"/>
        <v>0</v>
      </c>
      <c r="BL131" s="16" t="s">
        <v>128</v>
      </c>
      <c r="BM131" s="16" t="s">
        <v>574</v>
      </c>
    </row>
    <row r="132" spans="2:65" s="1" customFormat="1" ht="22.5" customHeight="1" x14ac:dyDescent="0.3">
      <c r="B132" s="129"/>
      <c r="C132" s="164" t="s">
        <v>179</v>
      </c>
      <c r="D132" s="164" t="s">
        <v>161</v>
      </c>
      <c r="E132" s="165" t="s">
        <v>575</v>
      </c>
      <c r="F132" s="257" t="s">
        <v>576</v>
      </c>
      <c r="G132" s="257"/>
      <c r="H132" s="257"/>
      <c r="I132" s="257"/>
      <c r="J132" s="166" t="s">
        <v>173</v>
      </c>
      <c r="K132" s="184">
        <v>38</v>
      </c>
      <c r="L132" s="272"/>
      <c r="M132" s="272"/>
      <c r="N132" s="259">
        <f t="shared" si="0"/>
        <v>0</v>
      </c>
      <c r="O132" s="249"/>
      <c r="P132" s="249"/>
      <c r="Q132" s="249"/>
      <c r="R132" s="134"/>
      <c r="T132" s="135" t="s">
        <v>3</v>
      </c>
      <c r="U132" s="39" t="s">
        <v>38</v>
      </c>
      <c r="V132" s="136">
        <v>0</v>
      </c>
      <c r="W132" s="136">
        <f t="shared" si="1"/>
        <v>0</v>
      </c>
      <c r="X132" s="136">
        <v>0</v>
      </c>
      <c r="Y132" s="136">
        <f t="shared" si="2"/>
        <v>0</v>
      </c>
      <c r="Z132" s="136">
        <v>0</v>
      </c>
      <c r="AA132" s="137">
        <f t="shared" si="3"/>
        <v>0</v>
      </c>
      <c r="AR132" s="16" t="s">
        <v>165</v>
      </c>
      <c r="AT132" s="16" t="s">
        <v>161</v>
      </c>
      <c r="AU132" s="16" t="s">
        <v>141</v>
      </c>
      <c r="AY132" s="16" t="s">
        <v>123</v>
      </c>
      <c r="BE132" s="138">
        <f t="shared" si="4"/>
        <v>0</v>
      </c>
      <c r="BF132" s="138">
        <f t="shared" si="5"/>
        <v>0</v>
      </c>
      <c r="BG132" s="138">
        <f t="shared" si="6"/>
        <v>0</v>
      </c>
      <c r="BH132" s="138">
        <f t="shared" si="7"/>
        <v>0</v>
      </c>
      <c r="BI132" s="138">
        <f t="shared" si="8"/>
        <v>0</v>
      </c>
      <c r="BJ132" s="16" t="s">
        <v>129</v>
      </c>
      <c r="BK132" s="139">
        <f t="shared" si="9"/>
        <v>0</v>
      </c>
      <c r="BL132" s="16" t="s">
        <v>128</v>
      </c>
      <c r="BM132" s="16" t="s">
        <v>577</v>
      </c>
    </row>
    <row r="133" spans="2:65" s="1" customFormat="1" ht="22.5" customHeight="1" x14ac:dyDescent="0.3">
      <c r="B133" s="129"/>
      <c r="C133" s="164" t="s">
        <v>291</v>
      </c>
      <c r="D133" s="164" t="s">
        <v>161</v>
      </c>
      <c r="E133" s="165" t="s">
        <v>578</v>
      </c>
      <c r="F133" s="257" t="s">
        <v>579</v>
      </c>
      <c r="G133" s="257"/>
      <c r="H133" s="257"/>
      <c r="I133" s="257"/>
      <c r="J133" s="166" t="s">
        <v>173</v>
      </c>
      <c r="K133" s="184">
        <v>6</v>
      </c>
      <c r="L133" s="272"/>
      <c r="M133" s="272"/>
      <c r="N133" s="259">
        <f t="shared" si="0"/>
        <v>0</v>
      </c>
      <c r="O133" s="249"/>
      <c r="P133" s="249"/>
      <c r="Q133" s="249"/>
      <c r="R133" s="134"/>
      <c r="T133" s="135" t="s">
        <v>3</v>
      </c>
      <c r="U133" s="39" t="s">
        <v>38</v>
      </c>
      <c r="V133" s="136">
        <v>0</v>
      </c>
      <c r="W133" s="136">
        <f t="shared" si="1"/>
        <v>0</v>
      </c>
      <c r="X133" s="136">
        <v>0</v>
      </c>
      <c r="Y133" s="136">
        <f t="shared" si="2"/>
        <v>0</v>
      </c>
      <c r="Z133" s="136">
        <v>0</v>
      </c>
      <c r="AA133" s="137">
        <f t="shared" si="3"/>
        <v>0</v>
      </c>
      <c r="AR133" s="16" t="s">
        <v>165</v>
      </c>
      <c r="AT133" s="16" t="s">
        <v>161</v>
      </c>
      <c r="AU133" s="16" t="s">
        <v>141</v>
      </c>
      <c r="AY133" s="16" t="s">
        <v>123</v>
      </c>
      <c r="BE133" s="138">
        <f t="shared" si="4"/>
        <v>0</v>
      </c>
      <c r="BF133" s="138">
        <f t="shared" si="5"/>
        <v>0</v>
      </c>
      <c r="BG133" s="138">
        <f t="shared" si="6"/>
        <v>0</v>
      </c>
      <c r="BH133" s="138">
        <f t="shared" si="7"/>
        <v>0</v>
      </c>
      <c r="BI133" s="138">
        <f t="shared" si="8"/>
        <v>0</v>
      </c>
      <c r="BJ133" s="16" t="s">
        <v>129</v>
      </c>
      <c r="BK133" s="139">
        <f t="shared" si="9"/>
        <v>0</v>
      </c>
      <c r="BL133" s="16" t="s">
        <v>128</v>
      </c>
      <c r="BM133" s="16" t="s">
        <v>580</v>
      </c>
    </row>
    <row r="134" spans="2:65" s="1" customFormat="1" ht="22.5" customHeight="1" x14ac:dyDescent="0.3">
      <c r="B134" s="129"/>
      <c r="C134" s="164" t="s">
        <v>183</v>
      </c>
      <c r="D134" s="164" t="s">
        <v>161</v>
      </c>
      <c r="E134" s="165" t="s">
        <v>581</v>
      </c>
      <c r="F134" s="257" t="s">
        <v>582</v>
      </c>
      <c r="G134" s="257"/>
      <c r="H134" s="257"/>
      <c r="I134" s="257"/>
      <c r="J134" s="166" t="s">
        <v>173</v>
      </c>
      <c r="K134" s="184">
        <v>9</v>
      </c>
      <c r="L134" s="272"/>
      <c r="M134" s="272"/>
      <c r="N134" s="259">
        <f t="shared" si="0"/>
        <v>0</v>
      </c>
      <c r="O134" s="249"/>
      <c r="P134" s="249"/>
      <c r="Q134" s="249"/>
      <c r="R134" s="134"/>
      <c r="T134" s="135" t="s">
        <v>3</v>
      </c>
      <c r="U134" s="39" t="s">
        <v>38</v>
      </c>
      <c r="V134" s="136">
        <v>0</v>
      </c>
      <c r="W134" s="136">
        <f t="shared" si="1"/>
        <v>0</v>
      </c>
      <c r="X134" s="136">
        <v>0</v>
      </c>
      <c r="Y134" s="136">
        <f t="shared" si="2"/>
        <v>0</v>
      </c>
      <c r="Z134" s="136">
        <v>0</v>
      </c>
      <c r="AA134" s="137">
        <f t="shared" si="3"/>
        <v>0</v>
      </c>
      <c r="AR134" s="16" t="s">
        <v>165</v>
      </c>
      <c r="AT134" s="16" t="s">
        <v>161</v>
      </c>
      <c r="AU134" s="16" t="s">
        <v>141</v>
      </c>
      <c r="AY134" s="16" t="s">
        <v>123</v>
      </c>
      <c r="BE134" s="138">
        <f t="shared" si="4"/>
        <v>0</v>
      </c>
      <c r="BF134" s="138">
        <f t="shared" si="5"/>
        <v>0</v>
      </c>
      <c r="BG134" s="138">
        <f t="shared" si="6"/>
        <v>0</v>
      </c>
      <c r="BH134" s="138">
        <f t="shared" si="7"/>
        <v>0</v>
      </c>
      <c r="BI134" s="138">
        <f t="shared" si="8"/>
        <v>0</v>
      </c>
      <c r="BJ134" s="16" t="s">
        <v>129</v>
      </c>
      <c r="BK134" s="139">
        <f t="shared" si="9"/>
        <v>0</v>
      </c>
      <c r="BL134" s="16" t="s">
        <v>128</v>
      </c>
      <c r="BM134" s="16" t="s">
        <v>583</v>
      </c>
    </row>
    <row r="135" spans="2:65" s="1" customFormat="1" ht="22.5" customHeight="1" x14ac:dyDescent="0.3">
      <c r="B135" s="129"/>
      <c r="C135" s="164" t="s">
        <v>189</v>
      </c>
      <c r="D135" s="164" t="s">
        <v>161</v>
      </c>
      <c r="E135" s="165" t="s">
        <v>584</v>
      </c>
      <c r="F135" s="257" t="s">
        <v>585</v>
      </c>
      <c r="G135" s="257"/>
      <c r="H135" s="257"/>
      <c r="I135" s="257"/>
      <c r="J135" s="166" t="s">
        <v>173</v>
      </c>
      <c r="K135" s="184">
        <v>9</v>
      </c>
      <c r="L135" s="272"/>
      <c r="M135" s="272"/>
      <c r="N135" s="259">
        <f t="shared" si="0"/>
        <v>0</v>
      </c>
      <c r="O135" s="249"/>
      <c r="P135" s="249"/>
      <c r="Q135" s="249"/>
      <c r="R135" s="134"/>
      <c r="T135" s="135" t="s">
        <v>3</v>
      </c>
      <c r="U135" s="39" t="s">
        <v>38</v>
      </c>
      <c r="V135" s="136">
        <v>0</v>
      </c>
      <c r="W135" s="136">
        <f t="shared" si="1"/>
        <v>0</v>
      </c>
      <c r="X135" s="136">
        <v>0</v>
      </c>
      <c r="Y135" s="136">
        <f t="shared" si="2"/>
        <v>0</v>
      </c>
      <c r="Z135" s="136">
        <v>0</v>
      </c>
      <c r="AA135" s="137">
        <f t="shared" si="3"/>
        <v>0</v>
      </c>
      <c r="AR135" s="16" t="s">
        <v>165</v>
      </c>
      <c r="AT135" s="16" t="s">
        <v>161</v>
      </c>
      <c r="AU135" s="16" t="s">
        <v>141</v>
      </c>
      <c r="AY135" s="16" t="s">
        <v>123</v>
      </c>
      <c r="BE135" s="138">
        <f t="shared" si="4"/>
        <v>0</v>
      </c>
      <c r="BF135" s="138">
        <f t="shared" si="5"/>
        <v>0</v>
      </c>
      <c r="BG135" s="138">
        <f t="shared" si="6"/>
        <v>0</v>
      </c>
      <c r="BH135" s="138">
        <f t="shared" si="7"/>
        <v>0</v>
      </c>
      <c r="BI135" s="138">
        <f t="shared" si="8"/>
        <v>0</v>
      </c>
      <c r="BJ135" s="16" t="s">
        <v>129</v>
      </c>
      <c r="BK135" s="139">
        <f t="shared" si="9"/>
        <v>0</v>
      </c>
      <c r="BL135" s="16" t="s">
        <v>128</v>
      </c>
      <c r="BM135" s="16" t="s">
        <v>586</v>
      </c>
    </row>
    <row r="136" spans="2:65" s="1" customFormat="1" ht="22.5" customHeight="1" x14ac:dyDescent="0.3">
      <c r="B136" s="129"/>
      <c r="C136" s="164" t="s">
        <v>287</v>
      </c>
      <c r="D136" s="164" t="s">
        <v>161</v>
      </c>
      <c r="E136" s="165" t="s">
        <v>587</v>
      </c>
      <c r="F136" s="257" t="s">
        <v>588</v>
      </c>
      <c r="G136" s="257"/>
      <c r="H136" s="257"/>
      <c r="I136" s="257"/>
      <c r="J136" s="166" t="s">
        <v>173</v>
      </c>
      <c r="K136" s="184">
        <v>18</v>
      </c>
      <c r="L136" s="272"/>
      <c r="M136" s="272"/>
      <c r="N136" s="259">
        <f t="shared" si="0"/>
        <v>0</v>
      </c>
      <c r="O136" s="249"/>
      <c r="P136" s="249"/>
      <c r="Q136" s="249"/>
      <c r="R136" s="134"/>
      <c r="T136" s="135" t="s">
        <v>3</v>
      </c>
      <c r="U136" s="39" t="s">
        <v>38</v>
      </c>
      <c r="V136" s="136">
        <v>0</v>
      </c>
      <c r="W136" s="136">
        <f t="shared" si="1"/>
        <v>0</v>
      </c>
      <c r="X136" s="136">
        <v>0</v>
      </c>
      <c r="Y136" s="136">
        <f t="shared" si="2"/>
        <v>0</v>
      </c>
      <c r="Z136" s="136">
        <v>0</v>
      </c>
      <c r="AA136" s="137">
        <f t="shared" si="3"/>
        <v>0</v>
      </c>
      <c r="AR136" s="16" t="s">
        <v>165</v>
      </c>
      <c r="AT136" s="16" t="s">
        <v>161</v>
      </c>
      <c r="AU136" s="16" t="s">
        <v>141</v>
      </c>
      <c r="AY136" s="16" t="s">
        <v>123</v>
      </c>
      <c r="BE136" s="138">
        <f t="shared" si="4"/>
        <v>0</v>
      </c>
      <c r="BF136" s="138">
        <f t="shared" si="5"/>
        <v>0</v>
      </c>
      <c r="BG136" s="138">
        <f t="shared" si="6"/>
        <v>0</v>
      </c>
      <c r="BH136" s="138">
        <f t="shared" si="7"/>
        <v>0</v>
      </c>
      <c r="BI136" s="138">
        <f t="shared" si="8"/>
        <v>0</v>
      </c>
      <c r="BJ136" s="16" t="s">
        <v>129</v>
      </c>
      <c r="BK136" s="139">
        <f t="shared" si="9"/>
        <v>0</v>
      </c>
      <c r="BL136" s="16" t="s">
        <v>128</v>
      </c>
      <c r="BM136" s="16" t="s">
        <v>589</v>
      </c>
    </row>
    <row r="137" spans="2:65" s="1" customFormat="1" ht="31.5" customHeight="1" x14ac:dyDescent="0.3">
      <c r="B137" s="129"/>
      <c r="C137" s="130" t="s">
        <v>193</v>
      </c>
      <c r="D137" s="130" t="s">
        <v>124</v>
      </c>
      <c r="E137" s="131" t="s">
        <v>590</v>
      </c>
      <c r="F137" s="247" t="s">
        <v>591</v>
      </c>
      <c r="G137" s="247"/>
      <c r="H137" s="247"/>
      <c r="I137" s="247"/>
      <c r="J137" s="132" t="s">
        <v>173</v>
      </c>
      <c r="K137" s="183">
        <v>9</v>
      </c>
      <c r="L137" s="273"/>
      <c r="M137" s="273"/>
      <c r="N137" s="249">
        <f t="shared" si="0"/>
        <v>0</v>
      </c>
      <c r="O137" s="249"/>
      <c r="P137" s="249"/>
      <c r="Q137" s="249"/>
      <c r="R137" s="134"/>
      <c r="T137" s="135" t="s">
        <v>3</v>
      </c>
      <c r="U137" s="39" t="s">
        <v>38</v>
      </c>
      <c r="V137" s="136">
        <v>0</v>
      </c>
      <c r="W137" s="136">
        <f t="shared" si="1"/>
        <v>0</v>
      </c>
      <c r="X137" s="136">
        <v>0</v>
      </c>
      <c r="Y137" s="136">
        <f t="shared" si="2"/>
        <v>0</v>
      </c>
      <c r="Z137" s="136">
        <v>0</v>
      </c>
      <c r="AA137" s="137">
        <f t="shared" si="3"/>
        <v>0</v>
      </c>
      <c r="AR137" s="16" t="s">
        <v>128</v>
      </c>
      <c r="AT137" s="16" t="s">
        <v>124</v>
      </c>
      <c r="AU137" s="16" t="s">
        <v>141</v>
      </c>
      <c r="AY137" s="16" t="s">
        <v>123</v>
      </c>
      <c r="BE137" s="138">
        <f t="shared" si="4"/>
        <v>0</v>
      </c>
      <c r="BF137" s="138">
        <f t="shared" si="5"/>
        <v>0</v>
      </c>
      <c r="BG137" s="138">
        <f t="shared" si="6"/>
        <v>0</v>
      </c>
      <c r="BH137" s="138">
        <f t="shared" si="7"/>
        <v>0</v>
      </c>
      <c r="BI137" s="138">
        <f t="shared" si="8"/>
        <v>0</v>
      </c>
      <c r="BJ137" s="16" t="s">
        <v>129</v>
      </c>
      <c r="BK137" s="139">
        <f t="shared" si="9"/>
        <v>0</v>
      </c>
      <c r="BL137" s="16" t="s">
        <v>128</v>
      </c>
      <c r="BM137" s="16" t="s">
        <v>592</v>
      </c>
    </row>
    <row r="138" spans="2:65" s="1" customFormat="1" ht="22.5" customHeight="1" x14ac:dyDescent="0.3">
      <c r="B138" s="129"/>
      <c r="C138" s="164" t="s">
        <v>197</v>
      </c>
      <c r="D138" s="164" t="s">
        <v>161</v>
      </c>
      <c r="E138" s="165" t="s">
        <v>593</v>
      </c>
      <c r="F138" s="257" t="s">
        <v>594</v>
      </c>
      <c r="G138" s="257"/>
      <c r="H138" s="257"/>
      <c r="I138" s="257"/>
      <c r="J138" s="166" t="s">
        <v>173</v>
      </c>
      <c r="K138" s="184">
        <v>9</v>
      </c>
      <c r="L138" s="272"/>
      <c r="M138" s="272"/>
      <c r="N138" s="259">
        <f t="shared" si="0"/>
        <v>0</v>
      </c>
      <c r="O138" s="249"/>
      <c r="P138" s="249"/>
      <c r="Q138" s="249"/>
      <c r="R138" s="134"/>
      <c r="T138" s="135" t="s">
        <v>3</v>
      </c>
      <c r="U138" s="39" t="s">
        <v>38</v>
      </c>
      <c r="V138" s="136">
        <v>0</v>
      </c>
      <c r="W138" s="136">
        <f t="shared" si="1"/>
        <v>0</v>
      </c>
      <c r="X138" s="136">
        <v>0</v>
      </c>
      <c r="Y138" s="136">
        <f t="shared" si="2"/>
        <v>0</v>
      </c>
      <c r="Z138" s="136">
        <v>0</v>
      </c>
      <c r="AA138" s="137">
        <f t="shared" si="3"/>
        <v>0</v>
      </c>
      <c r="AR138" s="16" t="s">
        <v>165</v>
      </c>
      <c r="AT138" s="16" t="s">
        <v>161</v>
      </c>
      <c r="AU138" s="16" t="s">
        <v>141</v>
      </c>
      <c r="AY138" s="16" t="s">
        <v>123</v>
      </c>
      <c r="BE138" s="138">
        <f t="shared" si="4"/>
        <v>0</v>
      </c>
      <c r="BF138" s="138">
        <f t="shared" si="5"/>
        <v>0</v>
      </c>
      <c r="BG138" s="138">
        <f t="shared" si="6"/>
        <v>0</v>
      </c>
      <c r="BH138" s="138">
        <f t="shared" si="7"/>
        <v>0</v>
      </c>
      <c r="BI138" s="138">
        <f t="shared" si="8"/>
        <v>0</v>
      </c>
      <c r="BJ138" s="16" t="s">
        <v>129</v>
      </c>
      <c r="BK138" s="139">
        <f t="shared" si="9"/>
        <v>0</v>
      </c>
      <c r="BL138" s="16" t="s">
        <v>128</v>
      </c>
      <c r="BM138" s="16" t="s">
        <v>595</v>
      </c>
    </row>
    <row r="139" spans="2:65" s="1" customFormat="1" ht="31.5" customHeight="1" x14ac:dyDescent="0.3">
      <c r="B139" s="129"/>
      <c r="C139" s="130" t="s">
        <v>202</v>
      </c>
      <c r="D139" s="130" t="s">
        <v>124</v>
      </c>
      <c r="E139" s="131" t="s">
        <v>596</v>
      </c>
      <c r="F139" s="247" t="s">
        <v>597</v>
      </c>
      <c r="G139" s="247"/>
      <c r="H139" s="247"/>
      <c r="I139" s="247"/>
      <c r="J139" s="132" t="s">
        <v>173</v>
      </c>
      <c r="K139" s="183">
        <v>1</v>
      </c>
      <c r="L139" s="273"/>
      <c r="M139" s="273"/>
      <c r="N139" s="249">
        <f t="shared" si="0"/>
        <v>0</v>
      </c>
      <c r="O139" s="249"/>
      <c r="P139" s="249"/>
      <c r="Q139" s="249"/>
      <c r="R139" s="134"/>
      <c r="T139" s="135" t="s">
        <v>3</v>
      </c>
      <c r="U139" s="39" t="s">
        <v>38</v>
      </c>
      <c r="V139" s="136">
        <v>0</v>
      </c>
      <c r="W139" s="136">
        <f t="shared" si="1"/>
        <v>0</v>
      </c>
      <c r="X139" s="136">
        <v>0</v>
      </c>
      <c r="Y139" s="136">
        <f t="shared" si="2"/>
        <v>0</v>
      </c>
      <c r="Z139" s="136">
        <v>0</v>
      </c>
      <c r="AA139" s="137">
        <f t="shared" si="3"/>
        <v>0</v>
      </c>
      <c r="AR139" s="16" t="s">
        <v>128</v>
      </c>
      <c r="AT139" s="16" t="s">
        <v>124</v>
      </c>
      <c r="AU139" s="16" t="s">
        <v>141</v>
      </c>
      <c r="AY139" s="16" t="s">
        <v>123</v>
      </c>
      <c r="BE139" s="138">
        <f t="shared" si="4"/>
        <v>0</v>
      </c>
      <c r="BF139" s="138">
        <f t="shared" si="5"/>
        <v>0</v>
      </c>
      <c r="BG139" s="138">
        <f t="shared" si="6"/>
        <v>0</v>
      </c>
      <c r="BH139" s="138">
        <f t="shared" si="7"/>
        <v>0</v>
      </c>
      <c r="BI139" s="138">
        <f t="shared" si="8"/>
        <v>0</v>
      </c>
      <c r="BJ139" s="16" t="s">
        <v>129</v>
      </c>
      <c r="BK139" s="139">
        <f t="shared" si="9"/>
        <v>0</v>
      </c>
      <c r="BL139" s="16" t="s">
        <v>128</v>
      </c>
      <c r="BM139" s="16" t="s">
        <v>598</v>
      </c>
    </row>
    <row r="140" spans="2:65" s="9" customFormat="1" ht="29.85" customHeight="1" x14ac:dyDescent="0.3">
      <c r="B140" s="118"/>
      <c r="C140" s="119"/>
      <c r="D140" s="128" t="s">
        <v>528</v>
      </c>
      <c r="E140" s="128"/>
      <c r="F140" s="128"/>
      <c r="G140" s="128"/>
      <c r="H140" s="128"/>
      <c r="I140" s="128"/>
      <c r="J140" s="128"/>
      <c r="K140" s="128"/>
      <c r="L140" s="128"/>
      <c r="M140" s="128"/>
      <c r="N140" s="261">
        <f>BK140</f>
        <v>0</v>
      </c>
      <c r="O140" s="262"/>
      <c r="P140" s="262"/>
      <c r="Q140" s="262"/>
      <c r="R140" s="121"/>
      <c r="T140" s="122"/>
      <c r="U140" s="119"/>
      <c r="V140" s="119"/>
      <c r="W140" s="123">
        <f>SUM(W141:W143)</f>
        <v>0</v>
      </c>
      <c r="X140" s="119"/>
      <c r="Y140" s="123">
        <f>SUM(Y141:Y143)</f>
        <v>0</v>
      </c>
      <c r="Z140" s="119"/>
      <c r="AA140" s="124">
        <f>SUM(AA141:AA143)</f>
        <v>0</v>
      </c>
      <c r="AR140" s="125" t="s">
        <v>141</v>
      </c>
      <c r="AT140" s="126" t="s">
        <v>70</v>
      </c>
      <c r="AU140" s="126" t="s">
        <v>75</v>
      </c>
      <c r="AY140" s="125" t="s">
        <v>123</v>
      </c>
      <c r="BK140" s="127">
        <f>SUM(BK141:BK143)</f>
        <v>0</v>
      </c>
    </row>
    <row r="141" spans="2:65" s="1" customFormat="1" ht="22.5" customHeight="1" x14ac:dyDescent="0.3">
      <c r="B141" s="129"/>
      <c r="C141" s="130" t="s">
        <v>206</v>
      </c>
      <c r="D141" s="130" t="s">
        <v>124</v>
      </c>
      <c r="E141" s="131" t="s">
        <v>599</v>
      </c>
      <c r="F141" s="247" t="s">
        <v>600</v>
      </c>
      <c r="G141" s="247"/>
      <c r="H141" s="247"/>
      <c r="I141" s="247"/>
      <c r="J141" s="132" t="s">
        <v>601</v>
      </c>
      <c r="K141" s="183">
        <v>4</v>
      </c>
      <c r="L141" s="273"/>
      <c r="M141" s="273"/>
      <c r="N141" s="249">
        <f>ROUND(L141*K141,3)</f>
        <v>0</v>
      </c>
      <c r="O141" s="249"/>
      <c r="P141" s="249"/>
      <c r="Q141" s="249"/>
      <c r="R141" s="134"/>
      <c r="T141" s="135" t="s">
        <v>3</v>
      </c>
      <c r="U141" s="39" t="s">
        <v>38</v>
      </c>
      <c r="V141" s="136">
        <v>0</v>
      </c>
      <c r="W141" s="136">
        <f>V141*K141</f>
        <v>0</v>
      </c>
      <c r="X141" s="136">
        <v>0</v>
      </c>
      <c r="Y141" s="136">
        <f>X141*K141</f>
        <v>0</v>
      </c>
      <c r="Z141" s="136">
        <v>0</v>
      </c>
      <c r="AA141" s="137">
        <f>Z141*K141</f>
        <v>0</v>
      </c>
      <c r="AR141" s="16" t="s">
        <v>413</v>
      </c>
      <c r="AT141" s="16" t="s">
        <v>124</v>
      </c>
      <c r="AU141" s="16" t="s">
        <v>129</v>
      </c>
      <c r="AY141" s="16" t="s">
        <v>123</v>
      </c>
      <c r="BE141" s="138">
        <f>IF(U141="základná",N141,0)</f>
        <v>0</v>
      </c>
      <c r="BF141" s="138">
        <f>IF(U141="znížená",N141,0)</f>
        <v>0</v>
      </c>
      <c r="BG141" s="138">
        <f>IF(U141="zákl. prenesená",N141,0)</f>
        <v>0</v>
      </c>
      <c r="BH141" s="138">
        <f>IF(U141="zníž. prenesená",N141,0)</f>
        <v>0</v>
      </c>
      <c r="BI141" s="138">
        <f>IF(U141="nulová",N141,0)</f>
        <v>0</v>
      </c>
      <c r="BJ141" s="16" t="s">
        <v>129</v>
      </c>
      <c r="BK141" s="139">
        <f>ROUND(L141*K141,3)</f>
        <v>0</v>
      </c>
      <c r="BL141" s="16" t="s">
        <v>413</v>
      </c>
      <c r="BM141" s="16" t="s">
        <v>602</v>
      </c>
    </row>
    <row r="142" spans="2:65" s="1" customFormat="1" ht="22.5" customHeight="1" x14ac:dyDescent="0.3">
      <c r="B142" s="129"/>
      <c r="C142" s="164" t="s">
        <v>212</v>
      </c>
      <c r="D142" s="164" t="s">
        <v>161</v>
      </c>
      <c r="E142" s="165" t="s">
        <v>603</v>
      </c>
      <c r="F142" s="257" t="s">
        <v>604</v>
      </c>
      <c r="G142" s="257"/>
      <c r="H142" s="257"/>
      <c r="I142" s="257"/>
      <c r="J142" s="166" t="s">
        <v>601</v>
      </c>
      <c r="K142" s="184">
        <v>3</v>
      </c>
      <c r="L142" s="272"/>
      <c r="M142" s="272"/>
      <c r="N142" s="259">
        <f>ROUND(L142*K142,3)</f>
        <v>0</v>
      </c>
      <c r="O142" s="249"/>
      <c r="P142" s="249"/>
      <c r="Q142" s="249"/>
      <c r="R142" s="134"/>
      <c r="T142" s="135" t="s">
        <v>3</v>
      </c>
      <c r="U142" s="39" t="s">
        <v>38</v>
      </c>
      <c r="V142" s="136">
        <v>0</v>
      </c>
      <c r="W142" s="136">
        <f>V142*K142</f>
        <v>0</v>
      </c>
      <c r="X142" s="136">
        <v>0</v>
      </c>
      <c r="Y142" s="136">
        <f>X142*K142</f>
        <v>0</v>
      </c>
      <c r="Z142" s="136">
        <v>0</v>
      </c>
      <c r="AA142" s="137">
        <f>Z142*K142</f>
        <v>0</v>
      </c>
      <c r="AR142" s="16" t="s">
        <v>605</v>
      </c>
      <c r="AT142" s="16" t="s">
        <v>161</v>
      </c>
      <c r="AU142" s="16" t="s">
        <v>129</v>
      </c>
      <c r="AY142" s="16" t="s">
        <v>123</v>
      </c>
      <c r="BE142" s="138">
        <f>IF(U142="základná",N142,0)</f>
        <v>0</v>
      </c>
      <c r="BF142" s="138">
        <f>IF(U142="znížená",N142,0)</f>
        <v>0</v>
      </c>
      <c r="BG142" s="138">
        <f>IF(U142="zákl. prenesená",N142,0)</f>
        <v>0</v>
      </c>
      <c r="BH142" s="138">
        <f>IF(U142="zníž. prenesená",N142,0)</f>
        <v>0</v>
      </c>
      <c r="BI142" s="138">
        <f>IF(U142="nulová",N142,0)</f>
        <v>0</v>
      </c>
      <c r="BJ142" s="16" t="s">
        <v>129</v>
      </c>
      <c r="BK142" s="139">
        <f>ROUND(L142*K142,3)</f>
        <v>0</v>
      </c>
      <c r="BL142" s="16" t="s">
        <v>413</v>
      </c>
      <c r="BM142" s="16" t="s">
        <v>606</v>
      </c>
    </row>
    <row r="143" spans="2:65" s="1" customFormat="1" ht="22.5" customHeight="1" x14ac:dyDescent="0.3">
      <c r="B143" s="129"/>
      <c r="C143" s="130" t="s">
        <v>216</v>
      </c>
      <c r="D143" s="130" t="s">
        <v>124</v>
      </c>
      <c r="E143" s="131" t="s">
        <v>607</v>
      </c>
      <c r="F143" s="247" t="s">
        <v>608</v>
      </c>
      <c r="G143" s="247"/>
      <c r="H143" s="247"/>
      <c r="I143" s="247"/>
      <c r="J143" s="132" t="s">
        <v>601</v>
      </c>
      <c r="K143" s="183">
        <v>4</v>
      </c>
      <c r="L143" s="273"/>
      <c r="M143" s="273"/>
      <c r="N143" s="249">
        <f>ROUND(L143*K143,3)</f>
        <v>0</v>
      </c>
      <c r="O143" s="249"/>
      <c r="P143" s="249"/>
      <c r="Q143" s="249"/>
      <c r="R143" s="134"/>
      <c r="T143" s="135" t="s">
        <v>3</v>
      </c>
      <c r="U143" s="194" t="s">
        <v>38</v>
      </c>
      <c r="V143" s="195">
        <v>0</v>
      </c>
      <c r="W143" s="195">
        <f>V143*K143</f>
        <v>0</v>
      </c>
      <c r="X143" s="195">
        <v>0</v>
      </c>
      <c r="Y143" s="195">
        <f>X143*K143</f>
        <v>0</v>
      </c>
      <c r="Z143" s="195">
        <v>0</v>
      </c>
      <c r="AA143" s="196">
        <f>Z143*K143</f>
        <v>0</v>
      </c>
      <c r="AR143" s="16" t="s">
        <v>413</v>
      </c>
      <c r="AT143" s="16" t="s">
        <v>124</v>
      </c>
      <c r="AU143" s="16" t="s">
        <v>129</v>
      </c>
      <c r="AY143" s="16" t="s">
        <v>123</v>
      </c>
      <c r="BE143" s="138">
        <f>IF(U143="základná",N143,0)</f>
        <v>0</v>
      </c>
      <c r="BF143" s="138">
        <f>IF(U143="znížená",N143,0)</f>
        <v>0</v>
      </c>
      <c r="BG143" s="138">
        <f>IF(U143="zákl. prenesená",N143,0)</f>
        <v>0</v>
      </c>
      <c r="BH143" s="138">
        <f>IF(U143="zníž. prenesená",N143,0)</f>
        <v>0</v>
      </c>
      <c r="BI143" s="138">
        <f>IF(U143="nulová",N143,0)</f>
        <v>0</v>
      </c>
      <c r="BJ143" s="16" t="s">
        <v>129</v>
      </c>
      <c r="BK143" s="139">
        <f>ROUND(L143*K143,3)</f>
        <v>0</v>
      </c>
      <c r="BL143" s="16" t="s">
        <v>413</v>
      </c>
      <c r="BM143" s="16" t="s">
        <v>609</v>
      </c>
    </row>
    <row r="144" spans="2:65" s="1" customFormat="1" ht="6.95" customHeight="1" x14ac:dyDescent="0.3">
      <c r="B144" s="54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6"/>
    </row>
  </sheetData>
  <mergeCells count="137">
    <mergeCell ref="H1:K1"/>
    <mergeCell ref="C2:Q2"/>
    <mergeCell ref="S2:AC2"/>
    <mergeCell ref="C4:Q4"/>
    <mergeCell ref="F6:P6"/>
    <mergeCell ref="O18:P18"/>
    <mergeCell ref="O20:P20"/>
    <mergeCell ref="O21:P21"/>
    <mergeCell ref="E24:L24"/>
    <mergeCell ref="M27:P27"/>
    <mergeCell ref="M28:P28"/>
    <mergeCell ref="O11:P11"/>
    <mergeCell ref="O14:P14"/>
    <mergeCell ref="O17:P17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N88:Q88"/>
    <mergeCell ref="N89:Q89"/>
    <mergeCell ref="N90:Q90"/>
    <mergeCell ref="N91:Q91"/>
    <mergeCell ref="N92:Q92"/>
    <mergeCell ref="N94:Q94"/>
    <mergeCell ref="F78:P78"/>
    <mergeCell ref="F79:P79"/>
    <mergeCell ref="M81:P81"/>
    <mergeCell ref="M83:Q83"/>
    <mergeCell ref="M84:Q84"/>
    <mergeCell ref="C86:G86"/>
    <mergeCell ref="N86:Q86"/>
    <mergeCell ref="M110:Q110"/>
    <mergeCell ref="F112:I112"/>
    <mergeCell ref="L112:M112"/>
    <mergeCell ref="N112:Q112"/>
    <mergeCell ref="N113:Q113"/>
    <mergeCell ref="N114:Q114"/>
    <mergeCell ref="L96:Q96"/>
    <mergeCell ref="C102:Q102"/>
    <mergeCell ref="F104:P104"/>
    <mergeCell ref="F105:P105"/>
    <mergeCell ref="M107:P107"/>
    <mergeCell ref="M109:Q109"/>
    <mergeCell ref="F119:I119"/>
    <mergeCell ref="L119:M119"/>
    <mergeCell ref="N119:Q119"/>
    <mergeCell ref="F120:I120"/>
    <mergeCell ref="L120:M120"/>
    <mergeCell ref="N120:Q120"/>
    <mergeCell ref="N115:Q115"/>
    <mergeCell ref="N116:Q116"/>
    <mergeCell ref="F117:I117"/>
    <mergeCell ref="L117:M117"/>
    <mergeCell ref="N117:Q117"/>
    <mergeCell ref="F118:I118"/>
    <mergeCell ref="L118:M118"/>
    <mergeCell ref="N118:Q118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O8:P8"/>
    <mergeCell ref="O10:P10"/>
    <mergeCell ref="O13:P13"/>
    <mergeCell ref="O16:P16"/>
    <mergeCell ref="F142:I142"/>
    <mergeCell ref="L142:M142"/>
    <mergeCell ref="N142:Q142"/>
    <mergeCell ref="F143:I143"/>
    <mergeCell ref="L143:M143"/>
    <mergeCell ref="N143:Q143"/>
    <mergeCell ref="F139:I139"/>
    <mergeCell ref="L139:M139"/>
    <mergeCell ref="N139:Q139"/>
    <mergeCell ref="N140:Q140"/>
    <mergeCell ref="F141:I141"/>
    <mergeCell ref="L141:M141"/>
    <mergeCell ref="N141:Q141"/>
    <mergeCell ref="F137:I137"/>
    <mergeCell ref="L137:M137"/>
    <mergeCell ref="N137:Q137"/>
    <mergeCell ref="F138:I138"/>
    <mergeCell ref="L138:M138"/>
    <mergeCell ref="N138:Q138"/>
    <mergeCell ref="F135:I135"/>
  </mergeCells>
  <hyperlinks>
    <hyperlink ref="F1:G1" location="C2" display="1) Krycí list rozpočtu"/>
    <hyperlink ref="H1:K1" location="C86" display="2) Rekapitulácia rozpočtu"/>
    <hyperlink ref="L1" location="C11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rowBreaks count="1" manualBreakCount="1">
    <brk id="139" min="2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Modernizácia Domu s...</vt:lpstr>
      <vt:lpstr>Bleskozvod</vt:lpstr>
      <vt:lpstr>Bleskozvod!Názvy_tlače</vt:lpstr>
      <vt:lpstr>'Modernizácia Domu s...'!Názvy_tlače</vt:lpstr>
      <vt:lpstr>'Rekapitulácia stavby'!Názvy_tlače</vt:lpstr>
      <vt:lpstr>Bleskozvod!Oblasť_tlače</vt:lpstr>
      <vt:lpstr>'Modernizácia Domu s...'!Oblasť_tlače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Fontány</dc:creator>
  <cp:lastModifiedBy>Vladimír Lipovský</cp:lastModifiedBy>
  <cp:lastPrinted>2017-11-13T13:19:15Z</cp:lastPrinted>
  <dcterms:created xsi:type="dcterms:W3CDTF">2017-11-10T12:48:16Z</dcterms:created>
  <dcterms:modified xsi:type="dcterms:W3CDTF">2017-11-13T13:19:47Z</dcterms:modified>
</cp:coreProperties>
</file>