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OP 2014-2020\PRV SR 2014 - 2020\Výzva_OBCE_7.4_Opätovná_2017\PROJEKTY\A1 _A2_Liptovská Sielnica\A1_ihrisko\VO_Multifunkčné ihrisko\Príloha 1 a 2_PD a VV\Príloha 2_Výkaz výmer\"/>
    </mc:Choice>
  </mc:AlternateContent>
  <bookViews>
    <workbookView xWindow="0" yWindow="0" windowWidth="20490" windowHeight="7755" activeTab="1"/>
  </bookViews>
  <sheets>
    <sheet name="Rekapitulácia stavby" sheetId="1" r:id="rId1"/>
    <sheet name="112 - Multifunkčné ihrisk..." sheetId="2" r:id="rId2"/>
  </sheets>
  <definedNames>
    <definedName name="_xlnm.Print_Titles" localSheetId="1">'112 - Multifunkčné ihrisk...'!$119:$119</definedName>
    <definedName name="_xlnm.Print_Titles" localSheetId="0">'Rekapitulácia stavby'!$85:$85</definedName>
    <definedName name="_xlnm.Print_Area" localSheetId="1">'112 - Multifunkčné ihrisk...'!$C$4:$Q$70,'112 - Multifunkčné ihrisk...'!$C$76:$Q$104,'112 - Multifunkčné ihrisk...'!$C$110:$Q$335</definedName>
    <definedName name="_xlnm.Print_Area" localSheetId="0">'Rekapitulácia stavby'!$C$4:$AP$70,'Rekapitulácia stavby'!$C$76:$AP$92</definedName>
  </definedNames>
  <calcPr calcId="152511"/>
</workbook>
</file>

<file path=xl/calcChain.xml><?xml version="1.0" encoding="utf-8"?>
<calcChain xmlns="http://schemas.openxmlformats.org/spreadsheetml/2006/main">
  <c r="AY88" i="1" l="1"/>
  <c r="AX88" i="1"/>
  <c r="BI335" i="2"/>
  <c r="BH335" i="2"/>
  <c r="BG335" i="2"/>
  <c r="BE335" i="2"/>
  <c r="AA335" i="2"/>
  <c r="Y335" i="2"/>
  <c r="W335" i="2"/>
  <c r="BK335" i="2"/>
  <c r="N335" i="2"/>
  <c r="BF335" i="2" s="1"/>
  <c r="BI334" i="2"/>
  <c r="BH334" i="2"/>
  <c r="BG334" i="2"/>
  <c r="BE334" i="2"/>
  <c r="AA334" i="2"/>
  <c r="Y334" i="2"/>
  <c r="W334" i="2"/>
  <c r="BK334" i="2"/>
  <c r="N334" i="2"/>
  <c r="BF334" i="2" s="1"/>
  <c r="BI333" i="2"/>
  <c r="BH333" i="2"/>
  <c r="BG333" i="2"/>
  <c r="BE333" i="2"/>
  <c r="AA333" i="2"/>
  <c r="Y333" i="2"/>
  <c r="W333" i="2"/>
  <c r="BK333" i="2"/>
  <c r="N333" i="2"/>
  <c r="BF333" i="2" s="1"/>
  <c r="BI332" i="2"/>
  <c r="BH332" i="2"/>
  <c r="BG332" i="2"/>
  <c r="BE332" i="2"/>
  <c r="AA332" i="2"/>
  <c r="Y332" i="2"/>
  <c r="W332" i="2"/>
  <c r="BK332" i="2"/>
  <c r="N332" i="2"/>
  <c r="BF332" i="2" s="1"/>
  <c r="BI331" i="2"/>
  <c r="BH331" i="2"/>
  <c r="BG331" i="2"/>
  <c r="BE331" i="2"/>
  <c r="AA331" i="2"/>
  <c r="Y331" i="2"/>
  <c r="W331" i="2"/>
  <c r="BK331" i="2"/>
  <c r="N331" i="2"/>
  <c r="BF331" i="2" s="1"/>
  <c r="BI330" i="2"/>
  <c r="BH330" i="2"/>
  <c r="BG330" i="2"/>
  <c r="BE330" i="2"/>
  <c r="AA330" i="2"/>
  <c r="Y330" i="2"/>
  <c r="W330" i="2"/>
  <c r="BK330" i="2"/>
  <c r="N330" i="2"/>
  <c r="BF330" i="2" s="1"/>
  <c r="BI329" i="2"/>
  <c r="BH329" i="2"/>
  <c r="BG329" i="2"/>
  <c r="BE329" i="2"/>
  <c r="AA329" i="2"/>
  <c r="Y329" i="2"/>
  <c r="W329" i="2"/>
  <c r="BK329" i="2"/>
  <c r="N329" i="2"/>
  <c r="BF329" i="2" s="1"/>
  <c r="BI328" i="2"/>
  <c r="BH328" i="2"/>
  <c r="BG328" i="2"/>
  <c r="BE328" i="2"/>
  <c r="AA328" i="2"/>
  <c r="Y328" i="2"/>
  <c r="W328" i="2"/>
  <c r="BK328" i="2"/>
  <c r="N328" i="2"/>
  <c r="BF328" i="2" s="1"/>
  <c r="BI327" i="2"/>
  <c r="BH327" i="2"/>
  <c r="BG327" i="2"/>
  <c r="BE327" i="2"/>
  <c r="AA327" i="2"/>
  <c r="Y327" i="2"/>
  <c r="W327" i="2"/>
  <c r="BK327" i="2"/>
  <c r="N327" i="2"/>
  <c r="BF327" i="2" s="1"/>
  <c r="BI326" i="2"/>
  <c r="BH326" i="2"/>
  <c r="BG326" i="2"/>
  <c r="BE326" i="2"/>
  <c r="AA326" i="2"/>
  <c r="Y326" i="2"/>
  <c r="W326" i="2"/>
  <c r="BK326" i="2"/>
  <c r="N326" i="2"/>
  <c r="BF326" i="2" s="1"/>
  <c r="BI324" i="2"/>
  <c r="BH324" i="2"/>
  <c r="BG324" i="2"/>
  <c r="BE324" i="2"/>
  <c r="AA324" i="2"/>
  <c r="Y324" i="2"/>
  <c r="W324" i="2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BK321" i="2"/>
  <c r="N321" i="2"/>
  <c r="BF321" i="2" s="1"/>
  <c r="BI320" i="2"/>
  <c r="BH320" i="2"/>
  <c r="BG320" i="2"/>
  <c r="BE320" i="2"/>
  <c r="AA320" i="2"/>
  <c r="Y320" i="2"/>
  <c r="W320" i="2"/>
  <c r="BK320" i="2"/>
  <c r="N320" i="2"/>
  <c r="BF320" i="2" s="1"/>
  <c r="BI319" i="2"/>
  <c r="BH319" i="2"/>
  <c r="BG319" i="2"/>
  <c r="BE319" i="2"/>
  <c r="AA319" i="2"/>
  <c r="Y319" i="2"/>
  <c r="W319" i="2"/>
  <c r="BK319" i="2"/>
  <c r="N319" i="2"/>
  <c r="BF319" i="2" s="1"/>
  <c r="BI318" i="2"/>
  <c r="BH318" i="2"/>
  <c r="BG318" i="2"/>
  <c r="BE318" i="2"/>
  <c r="AA318" i="2"/>
  <c r="Y318" i="2"/>
  <c r="W318" i="2"/>
  <c r="BK318" i="2"/>
  <c r="N318" i="2"/>
  <c r="BF318" i="2" s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Y315" i="2"/>
  <c r="W315" i="2"/>
  <c r="BK315" i="2"/>
  <c r="N315" i="2"/>
  <c r="BF315" i="2" s="1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E313" i="2"/>
  <c r="AA313" i="2"/>
  <c r="Y313" i="2"/>
  <c r="W313" i="2"/>
  <c r="BK313" i="2"/>
  <c r="N313" i="2"/>
  <c r="BF313" i="2" s="1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E311" i="2"/>
  <c r="AA311" i="2"/>
  <c r="Y311" i="2"/>
  <c r="W311" i="2"/>
  <c r="BK311" i="2"/>
  <c r="N311" i="2"/>
  <c r="BF311" i="2" s="1"/>
  <c r="BI310" i="2"/>
  <c r="BH310" i="2"/>
  <c r="BG310" i="2"/>
  <c r="BE310" i="2"/>
  <c r="AA310" i="2"/>
  <c r="Y310" i="2"/>
  <c r="W310" i="2"/>
  <c r="BK310" i="2"/>
  <c r="N310" i="2"/>
  <c r="BF310" i="2" s="1"/>
  <c r="BI309" i="2"/>
  <c r="BH309" i="2"/>
  <c r="BG309" i="2"/>
  <c r="BE309" i="2"/>
  <c r="AA309" i="2"/>
  <c r="Y309" i="2"/>
  <c r="W309" i="2"/>
  <c r="BK309" i="2"/>
  <c r="N309" i="2"/>
  <c r="BF309" i="2" s="1"/>
  <c r="BI308" i="2"/>
  <c r="BH308" i="2"/>
  <c r="BG308" i="2"/>
  <c r="BE308" i="2"/>
  <c r="AA308" i="2"/>
  <c r="Y308" i="2"/>
  <c r="W308" i="2"/>
  <c r="BK308" i="2"/>
  <c r="N308" i="2"/>
  <c r="BF308" i="2" s="1"/>
  <c r="BI307" i="2"/>
  <c r="BH307" i="2"/>
  <c r="BG307" i="2"/>
  <c r="BE307" i="2"/>
  <c r="AA307" i="2"/>
  <c r="Y307" i="2"/>
  <c r="W307" i="2"/>
  <c r="BK307" i="2"/>
  <c r="N307" i="2"/>
  <c r="BF307" i="2" s="1"/>
  <c r="BI306" i="2"/>
  <c r="BH306" i="2"/>
  <c r="BG306" i="2"/>
  <c r="BE306" i="2"/>
  <c r="AA306" i="2"/>
  <c r="Y306" i="2"/>
  <c r="W306" i="2"/>
  <c r="BK306" i="2"/>
  <c r="N306" i="2"/>
  <c r="BF306" i="2" s="1"/>
  <c r="BI305" i="2"/>
  <c r="BH305" i="2"/>
  <c r="BG305" i="2"/>
  <c r="BE305" i="2"/>
  <c r="AA305" i="2"/>
  <c r="Y305" i="2"/>
  <c r="W305" i="2"/>
  <c r="BK305" i="2"/>
  <c r="N305" i="2"/>
  <c r="BF305" i="2" s="1"/>
  <c r="BI304" i="2"/>
  <c r="BH304" i="2"/>
  <c r="BG304" i="2"/>
  <c r="BE304" i="2"/>
  <c r="AA304" i="2"/>
  <c r="Y304" i="2"/>
  <c r="W304" i="2"/>
  <c r="BK304" i="2"/>
  <c r="N304" i="2"/>
  <c r="BF304" i="2" s="1"/>
  <c r="BI303" i="2"/>
  <c r="BH303" i="2"/>
  <c r="BG303" i="2"/>
  <c r="BF303" i="2"/>
  <c r="BE303" i="2"/>
  <c r="AA303" i="2"/>
  <c r="Y303" i="2"/>
  <c r="W303" i="2"/>
  <c r="BK303" i="2"/>
  <c r="N303" i="2"/>
  <c r="BI302" i="2"/>
  <c r="BH302" i="2"/>
  <c r="BG302" i="2"/>
  <c r="BE302" i="2"/>
  <c r="AA302" i="2"/>
  <c r="Y302" i="2"/>
  <c r="W302" i="2"/>
  <c r="BK302" i="2"/>
  <c r="N302" i="2"/>
  <c r="BF302" i="2" s="1"/>
  <c r="BI301" i="2"/>
  <c r="BH301" i="2"/>
  <c r="BG301" i="2"/>
  <c r="BE301" i="2"/>
  <c r="AA301" i="2"/>
  <c r="Y301" i="2"/>
  <c r="W301" i="2"/>
  <c r="BK301" i="2"/>
  <c r="N301" i="2"/>
  <c r="BF301" i="2" s="1"/>
  <c r="BI300" i="2"/>
  <c r="BH300" i="2"/>
  <c r="BG300" i="2"/>
  <c r="BE300" i="2"/>
  <c r="AA300" i="2"/>
  <c r="Y300" i="2"/>
  <c r="W300" i="2"/>
  <c r="BK300" i="2"/>
  <c r="N300" i="2"/>
  <c r="BF300" i="2" s="1"/>
  <c r="BI299" i="2"/>
  <c r="BH299" i="2"/>
  <c r="BG299" i="2"/>
  <c r="BE299" i="2"/>
  <c r="AA299" i="2"/>
  <c r="Y299" i="2"/>
  <c r="W299" i="2"/>
  <c r="BK299" i="2"/>
  <c r="N299" i="2"/>
  <c r="BF299" i="2" s="1"/>
  <c r="BI298" i="2"/>
  <c r="BH298" i="2"/>
  <c r="BG298" i="2"/>
  <c r="BE298" i="2"/>
  <c r="AA298" i="2"/>
  <c r="Y298" i="2"/>
  <c r="W298" i="2"/>
  <c r="BK298" i="2"/>
  <c r="N298" i="2"/>
  <c r="BF298" i="2" s="1"/>
  <c r="BI297" i="2"/>
  <c r="BH297" i="2"/>
  <c r="BG297" i="2"/>
  <c r="BE297" i="2"/>
  <c r="AA297" i="2"/>
  <c r="Y297" i="2"/>
  <c r="W297" i="2"/>
  <c r="BK297" i="2"/>
  <c r="N297" i="2"/>
  <c r="BF297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Y295" i="2"/>
  <c r="W295" i="2"/>
  <c r="BK295" i="2"/>
  <c r="N295" i="2"/>
  <c r="BF295" i="2" s="1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E293" i="2"/>
  <c r="AA293" i="2"/>
  <c r="Y293" i="2"/>
  <c r="W293" i="2"/>
  <c r="BK293" i="2"/>
  <c r="N293" i="2"/>
  <c r="BF293" i="2" s="1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E291" i="2"/>
  <c r="AA291" i="2"/>
  <c r="Y291" i="2"/>
  <c r="Y290" i="2" s="1"/>
  <c r="W291" i="2"/>
  <c r="BK291" i="2"/>
  <c r="N291" i="2"/>
  <c r="BF291" i="2" s="1"/>
  <c r="BI288" i="2"/>
  <c r="BH288" i="2"/>
  <c r="BG288" i="2"/>
  <c r="BE288" i="2"/>
  <c r="AA288" i="2"/>
  <c r="Y288" i="2"/>
  <c r="W288" i="2"/>
  <c r="BK288" i="2"/>
  <c r="N288" i="2"/>
  <c r="BF288" i="2" s="1"/>
  <c r="BI287" i="2"/>
  <c r="BH287" i="2"/>
  <c r="BG287" i="2"/>
  <c r="BE287" i="2"/>
  <c r="AA287" i="2"/>
  <c r="Y287" i="2"/>
  <c r="W287" i="2"/>
  <c r="BK287" i="2"/>
  <c r="N287" i="2"/>
  <c r="BF287" i="2" s="1"/>
  <c r="BI286" i="2"/>
  <c r="BH286" i="2"/>
  <c r="BG286" i="2"/>
  <c r="BE286" i="2"/>
  <c r="AA286" i="2"/>
  <c r="Y286" i="2"/>
  <c r="W286" i="2"/>
  <c r="BK286" i="2"/>
  <c r="N286" i="2"/>
  <c r="BF286" i="2" s="1"/>
  <c r="BI285" i="2"/>
  <c r="BH285" i="2"/>
  <c r="BG285" i="2"/>
  <c r="BE285" i="2"/>
  <c r="AA285" i="2"/>
  <c r="Y285" i="2"/>
  <c r="W285" i="2"/>
  <c r="BK285" i="2"/>
  <c r="N285" i="2"/>
  <c r="BF285" i="2" s="1"/>
  <c r="BI282" i="2"/>
  <c r="BH282" i="2"/>
  <c r="BG282" i="2"/>
  <c r="BE282" i="2"/>
  <c r="AA282" i="2"/>
  <c r="Y282" i="2"/>
  <c r="W282" i="2"/>
  <c r="BK282" i="2"/>
  <c r="N282" i="2"/>
  <c r="BF282" i="2" s="1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 s="1"/>
  <c r="BI275" i="2"/>
  <c r="BH275" i="2"/>
  <c r="BG275" i="2"/>
  <c r="BE275" i="2"/>
  <c r="AA275" i="2"/>
  <c r="AA274" i="2" s="1"/>
  <c r="AA273" i="2" s="1"/>
  <c r="Y275" i="2"/>
  <c r="W275" i="2"/>
  <c r="BK275" i="2"/>
  <c r="N275" i="2"/>
  <c r="BF275" i="2" s="1"/>
  <c r="BI272" i="2"/>
  <c r="BH272" i="2"/>
  <c r="BG272" i="2"/>
  <c r="BE272" i="2"/>
  <c r="AA272" i="2"/>
  <c r="AA271" i="2" s="1"/>
  <c r="Y272" i="2"/>
  <c r="Y271" i="2" s="1"/>
  <c r="W272" i="2"/>
  <c r="W271" i="2" s="1"/>
  <c r="BK272" i="2"/>
  <c r="BK271" i="2" s="1"/>
  <c r="N271" i="2" s="1"/>
  <c r="N94" i="2" s="1"/>
  <c r="N272" i="2"/>
  <c r="BF272" i="2" s="1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F267" i="2"/>
  <c r="BE267" i="2"/>
  <c r="AA267" i="2"/>
  <c r="Y267" i="2"/>
  <c r="W267" i="2"/>
  <c r="BK267" i="2"/>
  <c r="N267" i="2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 s="1"/>
  <c r="BI258" i="2"/>
  <c r="BH258" i="2"/>
  <c r="BG258" i="2"/>
  <c r="BE258" i="2"/>
  <c r="AA258" i="2"/>
  <c r="Y258" i="2"/>
  <c r="W258" i="2"/>
  <c r="BK258" i="2"/>
  <c r="N258" i="2"/>
  <c r="BF258" i="2" s="1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 s="1"/>
  <c r="BI254" i="2"/>
  <c r="BH254" i="2"/>
  <c r="BG254" i="2"/>
  <c r="BE254" i="2"/>
  <c r="AA254" i="2"/>
  <c r="Y254" i="2"/>
  <c r="W254" i="2"/>
  <c r="BK254" i="2"/>
  <c r="N254" i="2"/>
  <c r="BF254" i="2" s="1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 s="1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 s="1"/>
  <c r="BI244" i="2"/>
  <c r="BH244" i="2"/>
  <c r="BG244" i="2"/>
  <c r="BF244" i="2"/>
  <c r="BE244" i="2"/>
  <c r="AA244" i="2"/>
  <c r="Y244" i="2"/>
  <c r="W244" i="2"/>
  <c r="BK244" i="2"/>
  <c r="N244" i="2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F240" i="2"/>
  <c r="BE240" i="2"/>
  <c r="AA240" i="2"/>
  <c r="Y240" i="2"/>
  <c r="W240" i="2"/>
  <c r="BK240" i="2"/>
  <c r="N240" i="2"/>
  <c r="BI237" i="2"/>
  <c r="BH237" i="2"/>
  <c r="BG237" i="2"/>
  <c r="BE237" i="2"/>
  <c r="AA237" i="2"/>
  <c r="Y237" i="2"/>
  <c r="W237" i="2"/>
  <c r="BK237" i="2"/>
  <c r="N237" i="2"/>
  <c r="BF237" i="2" s="1"/>
  <c r="BI236" i="2"/>
  <c r="BH236" i="2"/>
  <c r="BG236" i="2"/>
  <c r="BE236" i="2"/>
  <c r="AA236" i="2"/>
  <c r="Y236" i="2"/>
  <c r="W236" i="2"/>
  <c r="BK236" i="2"/>
  <c r="N236" i="2"/>
  <c r="BF236" i="2" s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 s="1"/>
  <c r="BI231" i="2"/>
  <c r="BH231" i="2"/>
  <c r="BG231" i="2"/>
  <c r="BE231" i="2"/>
  <c r="AA231" i="2"/>
  <c r="Y231" i="2"/>
  <c r="W231" i="2"/>
  <c r="BK231" i="2"/>
  <c r="N231" i="2"/>
  <c r="BF231" i="2" s="1"/>
  <c r="BI227" i="2"/>
  <c r="BH227" i="2"/>
  <c r="BG227" i="2"/>
  <c r="BE227" i="2"/>
  <c r="AA227" i="2"/>
  <c r="Y227" i="2"/>
  <c r="W227" i="2"/>
  <c r="BK227" i="2"/>
  <c r="N227" i="2"/>
  <c r="BF227" i="2" s="1"/>
  <c r="BI223" i="2"/>
  <c r="BH223" i="2"/>
  <c r="BG223" i="2"/>
  <c r="BE223" i="2"/>
  <c r="AA223" i="2"/>
  <c r="Y223" i="2"/>
  <c r="W223" i="2"/>
  <c r="BK223" i="2"/>
  <c r="N223" i="2"/>
  <c r="BF223" i="2" s="1"/>
  <c r="BI220" i="2"/>
  <c r="BH220" i="2"/>
  <c r="BG220" i="2"/>
  <c r="BE220" i="2"/>
  <c r="AA220" i="2"/>
  <c r="Y220" i="2"/>
  <c r="W220" i="2"/>
  <c r="BK220" i="2"/>
  <c r="N220" i="2"/>
  <c r="BF220" i="2" s="1"/>
  <c r="BI216" i="2"/>
  <c r="BH216" i="2"/>
  <c r="BG216" i="2"/>
  <c r="BE216" i="2"/>
  <c r="AA216" i="2"/>
  <c r="Y216" i="2"/>
  <c r="W216" i="2"/>
  <c r="BK216" i="2"/>
  <c r="N216" i="2"/>
  <c r="BF216" i="2" s="1"/>
  <c r="BI207" i="2"/>
  <c r="BH207" i="2"/>
  <c r="BG207" i="2"/>
  <c r="BE207" i="2"/>
  <c r="AA207" i="2"/>
  <c r="Y207" i="2"/>
  <c r="W207" i="2"/>
  <c r="BK207" i="2"/>
  <c r="N207" i="2"/>
  <c r="BF207" i="2" s="1"/>
  <c r="BI203" i="2"/>
  <c r="BH203" i="2"/>
  <c r="BG203" i="2"/>
  <c r="BE203" i="2"/>
  <c r="AA203" i="2"/>
  <c r="Y203" i="2"/>
  <c r="W203" i="2"/>
  <c r="BK203" i="2"/>
  <c r="N203" i="2"/>
  <c r="BF203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87" i="2"/>
  <c r="BH187" i="2"/>
  <c r="BG187" i="2"/>
  <c r="BE187" i="2"/>
  <c r="AA187" i="2"/>
  <c r="Y187" i="2"/>
  <c r="W187" i="2"/>
  <c r="BK187" i="2"/>
  <c r="N187" i="2"/>
  <c r="BF187" i="2" s="1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N171" i="2"/>
  <c r="BF171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3" i="2"/>
  <c r="BH133" i="2"/>
  <c r="BG133" i="2"/>
  <c r="BE133" i="2"/>
  <c r="AA133" i="2"/>
  <c r="Y133" i="2"/>
  <c r="W133" i="2"/>
  <c r="BK133" i="2"/>
  <c r="N133" i="2"/>
  <c r="BF133" i="2" s="1"/>
  <c r="BI128" i="2"/>
  <c r="BH128" i="2"/>
  <c r="BG128" i="2"/>
  <c r="BE128" i="2"/>
  <c r="AA128" i="2"/>
  <c r="Y128" i="2"/>
  <c r="W128" i="2"/>
  <c r="BK128" i="2"/>
  <c r="N128" i="2"/>
  <c r="BF128" i="2" s="1"/>
  <c r="BI123" i="2"/>
  <c r="BH123" i="2"/>
  <c r="BG123" i="2"/>
  <c r="BE123" i="2"/>
  <c r="AA123" i="2"/>
  <c r="Y123" i="2"/>
  <c r="W123" i="2"/>
  <c r="BK123" i="2"/>
  <c r="N123" i="2"/>
  <c r="BF123" i="2" s="1"/>
  <c r="M116" i="2"/>
  <c r="F116" i="2"/>
  <c r="F114" i="2"/>
  <c r="F112" i="2"/>
  <c r="M27" i="2"/>
  <c r="AS88" i="1" s="1"/>
  <c r="AS87" i="1" s="1"/>
  <c r="M82" i="2"/>
  <c r="F82" i="2"/>
  <c r="F80" i="2"/>
  <c r="F78" i="2"/>
  <c r="O20" i="2"/>
  <c r="E20" i="2"/>
  <c r="M83" i="2" s="1"/>
  <c r="O19" i="2"/>
  <c r="O14" i="2"/>
  <c r="E14" i="2"/>
  <c r="F117" i="2" s="1"/>
  <c r="O13" i="2"/>
  <c r="O8" i="2"/>
  <c r="M80" i="2" s="1"/>
  <c r="AK27" i="1"/>
  <c r="AM83" i="1"/>
  <c r="L83" i="1"/>
  <c r="AM82" i="1"/>
  <c r="L82" i="1"/>
  <c r="AM80" i="1"/>
  <c r="L80" i="1"/>
  <c r="L78" i="1"/>
  <c r="L77" i="1"/>
  <c r="Y186" i="2" l="1"/>
  <c r="Y215" i="2"/>
  <c r="BK245" i="2"/>
  <c r="N245" i="2" s="1"/>
  <c r="N92" i="2" s="1"/>
  <c r="AA317" i="2"/>
  <c r="W325" i="2"/>
  <c r="W122" i="2"/>
  <c r="BK325" i="2"/>
  <c r="N325" i="2" s="1"/>
  <c r="N100" i="2" s="1"/>
  <c r="AA186" i="2"/>
  <c r="AA290" i="2"/>
  <c r="AA122" i="2"/>
  <c r="Y245" i="2"/>
  <c r="Y325" i="2"/>
  <c r="Y122" i="2"/>
  <c r="Y121" i="2" s="1"/>
  <c r="H33" i="2"/>
  <c r="BB88" i="1" s="1"/>
  <c r="BB87" i="1" s="1"/>
  <c r="W33" i="1" s="1"/>
  <c r="W257" i="2"/>
  <c r="H31" i="2"/>
  <c r="AZ88" i="1" s="1"/>
  <c r="AZ87" i="1" s="1"/>
  <c r="AV87" i="1" s="1"/>
  <c r="AA325" i="2"/>
  <c r="H34" i="2"/>
  <c r="BC88" i="1" s="1"/>
  <c r="BC87" i="1" s="1"/>
  <c r="AY87" i="1" s="1"/>
  <c r="Y257" i="2"/>
  <c r="BK274" i="2"/>
  <c r="N274" i="2" s="1"/>
  <c r="N96" i="2" s="1"/>
  <c r="BK317" i="2"/>
  <c r="N317" i="2" s="1"/>
  <c r="N99" i="2" s="1"/>
  <c r="AA215" i="2"/>
  <c r="H35" i="2"/>
  <c r="BD88" i="1" s="1"/>
  <c r="BD87" i="1" s="1"/>
  <c r="W35" i="1" s="1"/>
  <c r="BK186" i="2"/>
  <c r="N186" i="2" s="1"/>
  <c r="N90" i="2" s="1"/>
  <c r="BK215" i="2"/>
  <c r="N215" i="2" s="1"/>
  <c r="N91" i="2" s="1"/>
  <c r="AA257" i="2"/>
  <c r="W274" i="2"/>
  <c r="W273" i="2" s="1"/>
  <c r="BK290" i="2"/>
  <c r="BK289" i="2" s="1"/>
  <c r="N289" i="2" s="1"/>
  <c r="N97" i="2" s="1"/>
  <c r="W317" i="2"/>
  <c r="W245" i="2"/>
  <c r="AA245" i="2"/>
  <c r="BK257" i="2"/>
  <c r="N257" i="2" s="1"/>
  <c r="N93" i="2" s="1"/>
  <c r="BK122" i="2"/>
  <c r="W186" i="2"/>
  <c r="W215" i="2"/>
  <c r="Y274" i="2"/>
  <c r="Y273" i="2" s="1"/>
  <c r="W290" i="2"/>
  <c r="W289" i="2" s="1"/>
  <c r="Y317" i="2"/>
  <c r="Y289" i="2" s="1"/>
  <c r="N122" i="2"/>
  <c r="N89" i="2" s="1"/>
  <c r="H32" i="2"/>
  <c r="BA88" i="1" s="1"/>
  <c r="BA87" i="1" s="1"/>
  <c r="M32" i="2"/>
  <c r="AW88" i="1" s="1"/>
  <c r="F83" i="2"/>
  <c r="M31" i="2"/>
  <c r="AV88" i="1" s="1"/>
  <c r="M114" i="2"/>
  <c r="M117" i="2"/>
  <c r="BK273" i="2" l="1"/>
  <c r="N273" i="2" s="1"/>
  <c r="N95" i="2" s="1"/>
  <c r="AT88" i="1"/>
  <c r="W121" i="2"/>
  <c r="W120" i="2" s="1"/>
  <c r="AU88" i="1" s="1"/>
  <c r="AU87" i="1" s="1"/>
  <c r="N290" i="2"/>
  <c r="N98" i="2" s="1"/>
  <c r="AA289" i="2"/>
  <c r="AX87" i="1"/>
  <c r="W34" i="1"/>
  <c r="Y120" i="2"/>
  <c r="W31" i="1"/>
  <c r="AA121" i="2"/>
  <c r="AA120" i="2" s="1"/>
  <c r="BK121" i="2"/>
  <c r="N121" i="2" s="1"/>
  <c r="N88" i="2" s="1"/>
  <c r="W32" i="1"/>
  <c r="AW87" i="1"/>
  <c r="AK32" i="1" s="1"/>
  <c r="AK31" i="1"/>
  <c r="BK120" i="2" l="1"/>
  <c r="N120" i="2" s="1"/>
  <c r="N87" i="2" s="1"/>
  <c r="M26" i="2" s="1"/>
  <c r="M29" i="2" s="1"/>
  <c r="AT87" i="1"/>
  <c r="L104" i="2" l="1"/>
  <c r="L37" i="2"/>
  <c r="AG88" i="1"/>
  <c r="AG87" i="1" l="1"/>
  <c r="AN88" i="1"/>
  <c r="AK26" i="1" l="1"/>
  <c r="AK29" i="1" s="1"/>
  <c r="AK37" i="1" s="1"/>
  <c r="AG92" i="1"/>
  <c r="AN87" i="1"/>
  <c r="AN92" i="1" s="1"/>
</calcChain>
</file>

<file path=xl/sharedStrings.xml><?xml version="1.0" encoding="utf-8"?>
<sst xmlns="http://schemas.openxmlformats.org/spreadsheetml/2006/main" count="2648" uniqueCount="637">
  <si>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</si>
  <si>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</si>
  <si>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</si>
  <si>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</si>
  <si>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</si>
  <si>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</si>
  <si>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</si>
  <si>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</si>
  <si>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</si>
  <si>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</si>
  <si>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</si>
  <si>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</si>
  <si>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112</t>
  </si>
  <si>
    <t>Stavba:</t>
  </si>
  <si>
    <t>Multifunkčné ihrisko, detské ihrisko a workout ihrisko</t>
  </si>
  <si>
    <t>JKSO:</t>
  </si>
  <si>
    <t>KS:</t>
  </si>
  <si>
    <t>Miesto:</t>
  </si>
  <si>
    <t xml:space="preserve"> </t>
  </si>
  <si>
    <t>Dátum:</t>
  </si>
  <si>
    <t>10. 11. 2017</t>
  </si>
  <si>
    <t>Objednávateľ:</t>
  </si>
  <si>
    <t>IČO:</t>
  </si>
  <si>
    <t>Obec Liptovská Sielnica</t>
  </si>
  <si>
    <t>IČO DPH:</t>
  </si>
  <si>
    <t>Zhotoviteľ:</t>
  </si>
  <si>
    <t>Projektant:</t>
  </si>
  <si>
    <t>47555505</t>
  </si>
  <si>
    <t>VIZUALDK projekt, s.r.o.</t>
  </si>
  <si>
    <t>SK2023952898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</si>
  <si>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</si>
  <si>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</si>
  <si>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</si>
  <si>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</si>
  <si>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</si>
  <si>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</si>
  <si>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</si>
  <si>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</si>
  <si>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</si>
  <si>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</si>
  <si>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</si>
  <si>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</si>
  <si>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</si>
  <si>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</si>
  <si>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</si>
  <si>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</si>
  <si>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</si>
  <si>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</si>
  <si>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</si>
  <si>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</si>
  <si>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</si>
  <si>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</si>
  <si>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</si>
  <si>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</si>
  <si>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</si>
  <si>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</si>
  <si>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</si>
  <si>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</si>
  <si>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</si>
  <si>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</si>
  <si>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</si>
  <si>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</si>
  <si>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</si>
  <si>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</si>
  <si>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</si>
  <si>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</si>
  <si>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</si>
  <si>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</si>
  <si>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</si>
  <si>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</si>
  <si>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</si>
  <si>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</si>
  <si>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</si>
  <si>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</si>
  <si>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</si>
  <si>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{817393cf-62d6-4138-9d39-fe0028254273}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</si>
  <si>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</si>
  <si>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</si>
  <si>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</si>
  <si>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</si>
  <si>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</si>
  <si>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</si>
  <si>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</si>
  <si>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Späť na hárok: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</si>
  <si>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</si>
  <si>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</si>
  <si>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</si>
  <si>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</si>
  <si>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</si>
  <si>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</si>
  <si>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</si>
  <si>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</si>
  <si>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</si>
  <si>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</si>
  <si>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</si>
  <si>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</si>
  <si>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</si>
  <si>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</si>
  <si>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</si>
  <si>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</si>
  <si>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</si>
  <si>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M - Práce a dodávky M</t>
  </si>
  <si>
    <t xml:space="preserve">    21-M - Elektromontáže</t>
  </si>
  <si>
    <t xml:space="preserve">    46-M - Zemné práce pri extr.mont.prácach</t>
  </si>
  <si>
    <t>ost - Ostatné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</si>
  <si>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</si>
  <si>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</si>
  <si>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</si>
  <si>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</si>
  <si>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</si>
  <si>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</si>
  <si>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</si>
  <si>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</si>
  <si>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</si>
  <si>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</si>
  <si>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</si>
  <si>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</si>
  <si>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</si>
  <si>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</si>
  <si>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</si>
  <si>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</si>
  <si>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</si>
  <si>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111101101</t>
  </si>
  <si>
    <t>Odstránenie travín a tŕstia s príp. nutným premiestnením a s uložením na hromady do 50 m, pri celkovej ploche do 1000m2</t>
  </si>
  <si>
    <t>m2</t>
  </si>
  <si>
    <t>4</t>
  </si>
  <si>
    <t>2</t>
  </si>
  <si>
    <t>1085156048</t>
  </si>
  <si>
    <t>"Zastavaná plocha multifunkčného ihriska" 438,66</t>
  </si>
  <si>
    <t>VV</t>
  </si>
  <si>
    <t>"Spevnené nepriepustné plochy" 49,95</t>
  </si>
  <si>
    <t>"Spevnené priepustné plochy (gumená dlažba)" 208,12</t>
  </si>
  <si>
    <t>Súčet</t>
  </si>
  <si>
    <t>121101111</t>
  </si>
  <si>
    <t>Odstránenie ornice s vodor. premiestn. na hromady, so zložením na vzdialenosť do 100 m a do 100m3</t>
  </si>
  <si>
    <t>m3</t>
  </si>
  <si>
    <t>-1492138768</t>
  </si>
  <si>
    <t>"Zastavaná plocha multifunkčného ihriska" 438,66*0,2</t>
  </si>
  <si>
    <t>"Spevnené nepriepustné plochy" 49,95*0,2</t>
  </si>
  <si>
    <t>"Spevnené priepustné plochy (gumená dlažba)" 208,12*0,2</t>
  </si>
  <si>
    <t>3</t>
  </si>
  <si>
    <t>122201101</t>
  </si>
  <si>
    <t>Odkopávka a prekopávka nezapažená v hornine 3, do 100 m3</t>
  </si>
  <si>
    <t>-1465644735</t>
  </si>
  <si>
    <t>"Zastavaná plocha multifunkčného ihriska" 438,66*0,15</t>
  </si>
  <si>
    <t>"Spevnené nepriepustné plochy" 49,95*0,15</t>
  </si>
  <si>
    <t>"Spevnené priepustné plochy (gumená dlažba)" 208,12*0,15</t>
  </si>
  <si>
    <t>122201109</t>
  </si>
  <si>
    <t>Odkopávky a prekopávky nezapažené. Príplatok k cenám za lepivosť horniny 3</t>
  </si>
  <si>
    <t>-2070291295</t>
  </si>
  <si>
    <t>5</t>
  </si>
  <si>
    <t>131201101</t>
  </si>
  <si>
    <t>Výkop nezapaženej jamy v hornine 3, do 100 m3</t>
  </si>
  <si>
    <t>-1211244101</t>
  </si>
  <si>
    <t>"Vsakovacia šachta - drenážna"</t>
  </si>
  <si>
    <t>3,14*0,6*0,6*2,64</t>
  </si>
  <si>
    <t>"Jama 400x400x -1000"</t>
  </si>
  <si>
    <t>36*0,4*0,4*0,68</t>
  </si>
  <si>
    <t>"Jama 800x800x -1200"</t>
  </si>
  <si>
    <t>4*0,8*0,8*0,88</t>
  </si>
  <si>
    <t>"Jama 600x600x -1000"</t>
  </si>
  <si>
    <t>2*0,6*0,6*0,68</t>
  </si>
  <si>
    <t>"Jama priemer 350 mm x - 520"</t>
  </si>
  <si>
    <t>3,14*0,175*0,175*0,2*4</t>
  </si>
  <si>
    <t>6</t>
  </si>
  <si>
    <t>131201109</t>
  </si>
  <si>
    <t>Hĺbenie nezapažených jám a zárezov. Príplatok za lepivosť horniny 3</t>
  </si>
  <si>
    <t>315956843</t>
  </si>
  <si>
    <t>7</t>
  </si>
  <si>
    <t>132201101</t>
  </si>
  <si>
    <t>Výkop ryhy do šírky 600 mm v horn.3 do 100 m3</t>
  </si>
  <si>
    <t>2077043354</t>
  </si>
  <si>
    <t>"Hĺbenie pre obrubníky"</t>
  </si>
  <si>
    <t>0,35*0,38*(28+1,38+1,73*2+1+4,32+1+1,73*2+1,38)*2</t>
  </si>
  <si>
    <t>"Hĺbenie pre drenážny systém"</t>
  </si>
  <si>
    <t>0,2*0,63*(0,5+2,5+12,25)*8+0,2*0,63*17,5</t>
  </si>
  <si>
    <t>8</t>
  </si>
  <si>
    <t>132201109</t>
  </si>
  <si>
    <t>Príplatok k cene za lepivosť pri hĺbení rýh šírky do 600 mm zapažených i nezapažených s urovnaním dna v hornine 3</t>
  </si>
  <si>
    <t>-1616745698</t>
  </si>
  <si>
    <t>9</t>
  </si>
  <si>
    <t>162201102</t>
  </si>
  <si>
    <t>Vodorovné premiestnenie výkopku z horniny 1-4 nad 20-50m</t>
  </si>
  <si>
    <t>745490267</t>
  </si>
  <si>
    <t>"Odkop" 104,51</t>
  </si>
  <si>
    <t>"Jamy"9,721</t>
  </si>
  <si>
    <t>"Ryhy" 29,281</t>
  </si>
  <si>
    <t>10</t>
  </si>
  <si>
    <t>171101105</t>
  </si>
  <si>
    <t>Uloženie sypaniny do násypu  súdržnej horniny s mierou zhutnenia nad 103 % podľa Proctor-Standard</t>
  </si>
  <si>
    <t>992918281</t>
  </si>
  <si>
    <t>11</t>
  </si>
  <si>
    <t>174101001</t>
  </si>
  <si>
    <t>Zásyp sypaninou so zhutnením jám, šachiet, rýh, zárezov alebo okolo objektov do 100 m3</t>
  </si>
  <si>
    <t>-750974965</t>
  </si>
  <si>
    <t>"Zásyp štrkom drenážna šachta"</t>
  </si>
  <si>
    <t>"Zásyp štrkom drenáž"</t>
  </si>
  <si>
    <t>0,2*0,43*(0,5+2,5+12,25)*8+0,2*0,43*17,5</t>
  </si>
  <si>
    <t>12</t>
  </si>
  <si>
    <t>M</t>
  </si>
  <si>
    <t>5833358400</t>
  </si>
  <si>
    <t>Kamenivo ťažené hrubé 32-63 b</t>
  </si>
  <si>
    <t>t</t>
  </si>
  <si>
    <t>165648241</t>
  </si>
  <si>
    <t>13</t>
  </si>
  <si>
    <t>181101102</t>
  </si>
  <si>
    <t>Úprava pláne v zárezoch v hornine 1-4 so zhutnením</t>
  </si>
  <si>
    <t>-1417891643</t>
  </si>
  <si>
    <t>14</t>
  </si>
  <si>
    <t>183101215</t>
  </si>
  <si>
    <t>Hĺbenie jamiek pre výsadbu v hornine 1 až 4 s výmenou pôdy do 50% v rovine alebo na svahu do 1:5 objemu nad 0, 125 do 0,40 m3</t>
  </si>
  <si>
    <t>ks</t>
  </si>
  <si>
    <t>-163732644</t>
  </si>
  <si>
    <t>15</t>
  </si>
  <si>
    <t>183101221</t>
  </si>
  <si>
    <t>Hĺbenie jamiek pre výsadbu v hornine 1 až 4 s výmenou pôdy do 50% v rovine alebo na svahu do 1:5 objemu nad 0, 40 do 1,00 m3</t>
  </si>
  <si>
    <t>-890928144</t>
  </si>
  <si>
    <t>16</t>
  </si>
  <si>
    <t>183403111</t>
  </si>
  <si>
    <t>Obrobenie pôdy prekopaním do hĺbky nad 50 do 100 mm v rovine alebo na svahu do 1:5</t>
  </si>
  <si>
    <t>-1451804298</t>
  </si>
  <si>
    <t>17</t>
  </si>
  <si>
    <t>183405211</t>
  </si>
  <si>
    <t>Výsev trávniku hydroosevom na ornicu</t>
  </si>
  <si>
    <t>653350147</t>
  </si>
  <si>
    <t>18</t>
  </si>
  <si>
    <t>0057211200</t>
  </si>
  <si>
    <t>Trávové semeno - parková zmes</t>
  </si>
  <si>
    <t>kg</t>
  </si>
  <si>
    <t>2055274547</t>
  </si>
  <si>
    <t>19</t>
  </si>
  <si>
    <t>184102112</t>
  </si>
  <si>
    <t>Výsadba dreviny s balom v rovine alebo na svahu do 1:5, priemer balu nad 200 do 300 mm</t>
  </si>
  <si>
    <t>894660685</t>
  </si>
  <si>
    <t>0266200000</t>
  </si>
  <si>
    <t>Javor poľný - Acer campestre, v. 60/80; listnatý krík dekoratívny listom, drevom</t>
  </si>
  <si>
    <t>167689001</t>
  </si>
  <si>
    <t>21</t>
  </si>
  <si>
    <t>184102115</t>
  </si>
  <si>
    <t>Výsadba dreviny s balom v rovine alebo na svahu do 1:5, priemer balu nad 500 do 600 mm</t>
  </si>
  <si>
    <t>-990854839</t>
  </si>
  <si>
    <t>22</t>
  </si>
  <si>
    <t>02662000051</t>
  </si>
  <si>
    <t>Javor mliečny - v do 2,5 m</t>
  </si>
  <si>
    <t>-1735838630</t>
  </si>
  <si>
    <t>23</t>
  </si>
  <si>
    <t>211971110</t>
  </si>
  <si>
    <t>Zhotovenie opláštenia výplne z geotextílie, v ryhe alebo v záreze so stenami šikmými o skl. do 1:2,5</t>
  </si>
  <si>
    <t>-473007529</t>
  </si>
  <si>
    <t>"Drenážny systém"</t>
  </si>
  <si>
    <t>(0,2+0,63)*2*(0,5+2,5+12,25)*8+(0,2+0,63)*2*17,5</t>
  </si>
  <si>
    <t>24</t>
  </si>
  <si>
    <t>6936651300</t>
  </si>
  <si>
    <t>Geotextília netkaná polypropylénová Tatratex PP 300</t>
  </si>
  <si>
    <t>1222360266</t>
  </si>
  <si>
    <t>25</t>
  </si>
  <si>
    <t>212752124</t>
  </si>
  <si>
    <t>Trativody z flexodrenážnych rúr DN 80</t>
  </si>
  <si>
    <t>m</t>
  </si>
  <si>
    <t>1429425619</t>
  </si>
  <si>
    <t>"Drenáž"</t>
  </si>
  <si>
    <t>(0,5+2,5+12,25)*8</t>
  </si>
  <si>
    <t>26</t>
  </si>
  <si>
    <t>212752241</t>
  </si>
  <si>
    <t>Montáž kontrolnej a preplachovacej šachty PVC pre drenážny systém DN 160 mm</t>
  </si>
  <si>
    <t>1023017377</t>
  </si>
  <si>
    <t>27</t>
  </si>
  <si>
    <t>2861550080</t>
  </si>
  <si>
    <t>Kontrolná a preplachovacia šachta pre REHAU RAUDRIL s usadením, 3 napojenia na rúru RAUDRIL DN160</t>
  </si>
  <si>
    <t>1983455059</t>
  </si>
  <si>
    <t>28</t>
  </si>
  <si>
    <t>215901101</t>
  </si>
  <si>
    <t>Zhutnenie podložia z rastlej horniny 1 až 4 pod násypy, z hornina súdržných do 92 % PS a nesúdržných</t>
  </si>
  <si>
    <t>1244293844</t>
  </si>
  <si>
    <t>29</t>
  </si>
  <si>
    <t>271533001</t>
  </si>
  <si>
    <t>Násyp pod základové  konštrukcie so zhutnením z  kameniva hrubého drveného fr.32-63 mm</t>
  </si>
  <si>
    <t>-1070207537</t>
  </si>
  <si>
    <t>"Násyp pod drenážnu šachtu"</t>
  </si>
  <si>
    <t>1,5*1,5*0,5</t>
  </si>
  <si>
    <t>30</t>
  </si>
  <si>
    <t>275313521</t>
  </si>
  <si>
    <t>Betón základových pätiek, prostý tr. C 12/15</t>
  </si>
  <si>
    <t>1159124677</t>
  </si>
  <si>
    <t>36*0,4*0,4*1</t>
  </si>
  <si>
    <t>4*0,8*0,8*1,2</t>
  </si>
  <si>
    <t>2*0,6*0,6*1</t>
  </si>
  <si>
    <t>31</t>
  </si>
  <si>
    <t>561511110</t>
  </si>
  <si>
    <t>Príplatok za spádovanie</t>
  </si>
  <si>
    <t>-1516899895</t>
  </si>
  <si>
    <t>32</t>
  </si>
  <si>
    <t>564201111</t>
  </si>
  <si>
    <t>Podklad alebo podsyp zo štrkopiesku/pieskový podsyp s rozprestretím, vlhčením a zhutnením, po zhutnení hr. 20 mm</t>
  </si>
  <si>
    <t>1318976350</t>
  </si>
  <si>
    <t>33</t>
  </si>
  <si>
    <t>5642011111</t>
  </si>
  <si>
    <t>Podklad alebo podsyp zo štrkopiesku s rozprestretím, vlhčením a zhutnením, po zhutnení hr. 40 mm</t>
  </si>
  <si>
    <t>-207411543</t>
  </si>
  <si>
    <t>34</t>
  </si>
  <si>
    <t>564752111</t>
  </si>
  <si>
    <t>Podklad alebo kryt z kameniva hrubého drveného veľ. 32-63mm(vibr.štrk) po zhut.hr. 150 mm</t>
  </si>
  <si>
    <t>-1928776206</t>
  </si>
  <si>
    <t>35</t>
  </si>
  <si>
    <t>564821111</t>
  </si>
  <si>
    <t>Podklad zo štrkodrviny fr. 8-16 mm s rozprestretím a zhutnením, po zhutnení hr. 80 mm</t>
  </si>
  <si>
    <t>1692896686</t>
  </si>
  <si>
    <t>36</t>
  </si>
  <si>
    <t>564861111</t>
  </si>
  <si>
    <t>Podklad zo štrkodrviny fr. 32-63mm s rozprestretím a zhutnením, po zhutnení hr. 200 mm</t>
  </si>
  <si>
    <t>1342825546</t>
  </si>
  <si>
    <t>37</t>
  </si>
  <si>
    <t>589100006</t>
  </si>
  <si>
    <t>Položenie umelej trávy na viacúčelové povrchy</t>
  </si>
  <si>
    <t>87421367</t>
  </si>
  <si>
    <t>38</t>
  </si>
  <si>
    <t>2841288325</t>
  </si>
  <si>
    <t>Umelá tráva CHAMPION 40/165, vlas: PE monofilament (profil veľká šošovka), podkladová textília: 100% PPs vláknom, zatretie: SBR latex</t>
  </si>
  <si>
    <t>-789633797</t>
  </si>
  <si>
    <t>39</t>
  </si>
  <si>
    <t>589100012</t>
  </si>
  <si>
    <t>Položenie športového povrchu polyuretánového</t>
  </si>
  <si>
    <t>-1838955655</t>
  </si>
  <si>
    <t>40</t>
  </si>
  <si>
    <t>2841288160</t>
  </si>
  <si>
    <t>Gumená dopadová vrstva hr.50mm</t>
  </si>
  <si>
    <t>-1103055457</t>
  </si>
  <si>
    <t>41</t>
  </si>
  <si>
    <t>596911212</t>
  </si>
  <si>
    <t>Kladenie zámkovej dlažby  hr. 8 cm pre peších nad 20 m2 so zriadením lôžka z kameniva hr. 4 cm</t>
  </si>
  <si>
    <t>384789758</t>
  </si>
  <si>
    <t>42</t>
  </si>
  <si>
    <t>5922901470</t>
  </si>
  <si>
    <t>SEMMELROCK PASTELLA dlažba 8 cm, svetlosivá (20/20, 40/20, 40/40, 60/20)</t>
  </si>
  <si>
    <t>585548967</t>
  </si>
  <si>
    <t>43</t>
  </si>
  <si>
    <t>871273121</t>
  </si>
  <si>
    <t>Montáž potrubia z kanalizačných rúr z tvrdého PVC tesn. gumovým krúžkom v skl. do 20% DN 80</t>
  </si>
  <si>
    <t>-2029317040</t>
  </si>
  <si>
    <t>44</t>
  </si>
  <si>
    <t>2861100200</t>
  </si>
  <si>
    <t>Kanalizačné rúry PVC-U hladké s hrdlom DN 80</t>
  </si>
  <si>
    <t>-778095039</t>
  </si>
  <si>
    <t>45</t>
  </si>
  <si>
    <t>871273122</t>
  </si>
  <si>
    <t>Montáž potrubia z kanalizačných rúr z tvrdého PVC tesn. gumovým krúžkom v skl. do 20% DN 100</t>
  </si>
  <si>
    <t>-1928231587</t>
  </si>
  <si>
    <t>46</t>
  </si>
  <si>
    <t>2861100700</t>
  </si>
  <si>
    <t>Kanalizačné rúry PVC-U hladké s hrdlom DN 100</t>
  </si>
  <si>
    <t>-104253774</t>
  </si>
  <si>
    <t>47</t>
  </si>
  <si>
    <t>894421112</t>
  </si>
  <si>
    <t>Zriadenie šachiet prefabrikovaných do 10t</t>
  </si>
  <si>
    <t>658001963</t>
  </si>
  <si>
    <t>48</t>
  </si>
  <si>
    <t>5922442200</t>
  </si>
  <si>
    <t>Skruž rovná 100/50/9</t>
  </si>
  <si>
    <t>-1011501963</t>
  </si>
  <si>
    <t>49</t>
  </si>
  <si>
    <t>5922442220</t>
  </si>
  <si>
    <t>Skruž rovná 100/100/9</t>
  </si>
  <si>
    <t>330905101</t>
  </si>
  <si>
    <t>50</t>
  </si>
  <si>
    <t>5922442170</t>
  </si>
  <si>
    <t>Skruž šikmá/kónus 100-63/58/9 KPS</t>
  </si>
  <si>
    <t>1633598018</t>
  </si>
  <si>
    <t>51</t>
  </si>
  <si>
    <t>894421199</t>
  </si>
  <si>
    <t>Napojenie na vsakovaciu drenážnu šachtu</t>
  </si>
  <si>
    <t>870935716</t>
  </si>
  <si>
    <t>52</t>
  </si>
  <si>
    <t>899103111</t>
  </si>
  <si>
    <t>Osadenie poklopu liatinového a oceľového vrátane rámu hmotn. nad 100 do 150 kg</t>
  </si>
  <si>
    <t>1261270968</t>
  </si>
  <si>
    <t>53</t>
  </si>
  <si>
    <t>5524213570</t>
  </si>
  <si>
    <t xml:space="preserve">Poklop BEGU, Betón - liatina -pre revízne šachty DN630 - 1000 PL600/D400 </t>
  </si>
  <si>
    <t>1073592962</t>
  </si>
  <si>
    <t>54</t>
  </si>
  <si>
    <t>916531112</t>
  </si>
  <si>
    <t>Osadenie záhonového alebo parkového obrubníka betón., do lôžka z bet. pros. tr. C 16/20 bez bočnej opory</t>
  </si>
  <si>
    <t>-515418418</t>
  </si>
  <si>
    <t>"Obrubníky"</t>
  </si>
  <si>
    <t>(28+1,38+1,73*2+1+4,32+1+1,73*2+1,38)*2+70</t>
  </si>
  <si>
    <t>55</t>
  </si>
  <si>
    <t>5921954660</t>
  </si>
  <si>
    <t>Premac obrubník parkový 100x20x5 cm, sivý</t>
  </si>
  <si>
    <t>-563389967</t>
  </si>
  <si>
    <t>56</t>
  </si>
  <si>
    <t>944944101</t>
  </si>
  <si>
    <t>Záchytná sieť zo sietí z umelých vlákien alebo oceľ. drôtov, vrátane napínacieho lanka</t>
  </si>
  <si>
    <t>-926776721</t>
  </si>
  <si>
    <t>"Obvod ihriska na v. 3 m"</t>
  </si>
  <si>
    <t>(28+1,38+1,73*2+1+4,32+1+1,73*2+1,38)*2*3</t>
  </si>
  <si>
    <t>57</t>
  </si>
  <si>
    <t>5538172400</t>
  </si>
  <si>
    <t>Sieť, PE, 4,5x4,5 hr. 3 mm, vrátane napínacieho lanka</t>
  </si>
  <si>
    <t>1599115484</t>
  </si>
  <si>
    <t>58</t>
  </si>
  <si>
    <t>979083114</t>
  </si>
  <si>
    <t>Vodorovné premiestnenie sutiny na skládku s naložením a zložením nad 2000 do 3000 m</t>
  </si>
  <si>
    <t>1925401118</t>
  </si>
  <si>
    <t>59</t>
  </si>
  <si>
    <t>979083191</t>
  </si>
  <si>
    <t>Príplatok za každých ďalších i začatých 1000 m po spevnenej ceste</t>
  </si>
  <si>
    <t>-239790966</t>
  </si>
  <si>
    <t>60</t>
  </si>
  <si>
    <t>979089012</t>
  </si>
  <si>
    <t>Poplatok za skladovanie - betón, tehly, dlaždice (17 01 ), ostatné</t>
  </si>
  <si>
    <t>-634924152</t>
  </si>
  <si>
    <t>61</t>
  </si>
  <si>
    <t>9982220121</t>
  </si>
  <si>
    <t>Presun hmôt pre športové povrchy pre akékoľvek dľžky</t>
  </si>
  <si>
    <t>-1246288694</t>
  </si>
  <si>
    <t>62</t>
  </si>
  <si>
    <t>767135201</t>
  </si>
  <si>
    <t>Montáž mantinelov v 1 m na oceľové vystužovacie uzavreté profily, vrátane kotvenia</t>
  </si>
  <si>
    <t>-609575150</t>
  </si>
  <si>
    <t>"Mantinely"</t>
  </si>
  <si>
    <t>28,74*2+14,74*2-4,32*2</t>
  </si>
  <si>
    <t>63</t>
  </si>
  <si>
    <t>5538172500</t>
  </si>
  <si>
    <t>Polypropylénové mantinely UV stabilizované, výška 1,0m hr. 10mm, nitované na oceľové vystužovacie uzavreté profily, vrchná a spodná strana mantinelu je opatrená madlom žltej farby, vrátane dvoch vstupných bránok</t>
  </si>
  <si>
    <t>1986806023</t>
  </si>
  <si>
    <t>64</t>
  </si>
  <si>
    <t>767896100</t>
  </si>
  <si>
    <t>Montáž futbalových bránok</t>
  </si>
  <si>
    <t>-757535400</t>
  </si>
  <si>
    <t>65</t>
  </si>
  <si>
    <t>5530255000</t>
  </si>
  <si>
    <t>Futbalové bránky</t>
  </si>
  <si>
    <t>-1350248740</t>
  </si>
  <si>
    <t>66</t>
  </si>
  <si>
    <t>7679148301</t>
  </si>
  <si>
    <t>Demontáž oplotenia rámového na oceľové stĺpiky, výšky nad 1 do 2 m,  -0,01900t, vrátane stĺpikov, pätiek</t>
  </si>
  <si>
    <t>811718431</t>
  </si>
  <si>
    <t>"Odstránenie pôvodného plotu" 90</t>
  </si>
  <si>
    <t>67</t>
  </si>
  <si>
    <t>767920001</t>
  </si>
  <si>
    <t>Stĺpiky na sieť pre tenis, volejbal, nohejbal - komplet vrátane príslušenstva</t>
  </si>
  <si>
    <t>-232742834</t>
  </si>
  <si>
    <t>68</t>
  </si>
  <si>
    <t>767920002</t>
  </si>
  <si>
    <t>Montáž stĺpikov oceľové, výšky do 5 m</t>
  </si>
  <si>
    <t>-2121132391</t>
  </si>
  <si>
    <t>69</t>
  </si>
  <si>
    <t>5535850065</t>
  </si>
  <si>
    <t>Pozinkované okrúhle stĺpiky priemeru ø60mm a dĺžky 4850mm(SS) pre uchytenie ochrannej siete</t>
  </si>
  <si>
    <t>-193067214</t>
  </si>
  <si>
    <t>70</t>
  </si>
  <si>
    <t>998767101</t>
  </si>
  <si>
    <t>Presun hmôt pre kovové stavebné doplnkové konštrukcie v objektoch výšky do 6 m</t>
  </si>
  <si>
    <t>460289320</t>
  </si>
  <si>
    <t>71</t>
  </si>
  <si>
    <t>210010003</t>
  </si>
  <si>
    <t>Rúrka ohybná elektroinštalačná, uložená pevne</t>
  </si>
  <si>
    <t>-1783756372</t>
  </si>
  <si>
    <t>72</t>
  </si>
  <si>
    <t>3450704200.1</t>
  </si>
  <si>
    <t>I-Rúrka FXKVR40</t>
  </si>
  <si>
    <t>128</t>
  </si>
  <si>
    <t>1847712977</t>
  </si>
  <si>
    <t>73</t>
  </si>
  <si>
    <t>210190004</t>
  </si>
  <si>
    <t>Montáž ocelolechovej rozvodnice</t>
  </si>
  <si>
    <t>-1131069992</t>
  </si>
  <si>
    <t>74</t>
  </si>
  <si>
    <t>D1</t>
  </si>
  <si>
    <t>Rozvádzac R1</t>
  </si>
  <si>
    <t>-1311179756</t>
  </si>
  <si>
    <t>75</t>
  </si>
  <si>
    <t>210204002</t>
  </si>
  <si>
    <t>Osvetľovací stĺp parkový pre dve telesá</t>
  </si>
  <si>
    <t>1003385211</t>
  </si>
  <si>
    <t>76</t>
  </si>
  <si>
    <t>3160113100</t>
  </si>
  <si>
    <t>Osvetlovací stožiar + rošt</t>
  </si>
  <si>
    <t>256</t>
  </si>
  <si>
    <t>1447564076</t>
  </si>
  <si>
    <t>77</t>
  </si>
  <si>
    <t>210204201</t>
  </si>
  <si>
    <t>Elektrovýstroj stožiara pre 1 okruh</t>
  </si>
  <si>
    <t>-395911077</t>
  </si>
  <si>
    <t>78</t>
  </si>
  <si>
    <t>35703001001</t>
  </si>
  <si>
    <t>Rozvodnica TB-1</t>
  </si>
  <si>
    <t>-393891380</t>
  </si>
  <si>
    <t>79</t>
  </si>
  <si>
    <t>3540112200</t>
  </si>
  <si>
    <t>Poistný patrón D01-10A</t>
  </si>
  <si>
    <t>-197630889</t>
  </si>
  <si>
    <t>80</t>
  </si>
  <si>
    <t>3470350660</t>
  </si>
  <si>
    <t>Vývojka 400W</t>
  </si>
  <si>
    <t>1341543848</t>
  </si>
  <si>
    <t>81</t>
  </si>
  <si>
    <t>210220020.1</t>
  </si>
  <si>
    <t>Uzemňovacie vedenie v zemi FeZn</t>
  </si>
  <si>
    <t>1878376302</t>
  </si>
  <si>
    <t>82</t>
  </si>
  <si>
    <t>3544223850</t>
  </si>
  <si>
    <t>Územňovacia pásovina   ocelová žiarovo zinkovaná  označenie   30 x 4 mm</t>
  </si>
  <si>
    <t>-567514035</t>
  </si>
  <si>
    <t>83</t>
  </si>
  <si>
    <t>210220302</t>
  </si>
  <si>
    <t>Bleskozvodová svorka nad 2 skrutky (ST, SJ, SK, SZ, SR 01, 02)</t>
  </si>
  <si>
    <t>1691782745</t>
  </si>
  <si>
    <t>84</t>
  </si>
  <si>
    <t>3414221300</t>
  </si>
  <si>
    <t>Svorka  odbočná spojovacia  ocelová žiarovo zinkovaná  označenie  SR 03</t>
  </si>
  <si>
    <t>-52173339</t>
  </si>
  <si>
    <t>85</t>
  </si>
  <si>
    <t>210800160</t>
  </si>
  <si>
    <t>Kábel medený uložený pevne CYKY 450/750 V 5x4</t>
  </si>
  <si>
    <t>-360666454</t>
  </si>
  <si>
    <t>86</t>
  </si>
  <si>
    <t>13546523165</t>
  </si>
  <si>
    <t>Kábel CYKY 5x4</t>
  </si>
  <si>
    <t>2136378958</t>
  </si>
  <si>
    <t>87</t>
  </si>
  <si>
    <t>210810001</t>
  </si>
  <si>
    <t>Silový kábel 4x2.5 mm2 pevne uložený</t>
  </si>
  <si>
    <t>970461069</t>
  </si>
  <si>
    <t>88</t>
  </si>
  <si>
    <t>3410350865C</t>
  </si>
  <si>
    <t>Kábel CYKY-J 4x2,5</t>
  </si>
  <si>
    <t>257805547</t>
  </si>
  <si>
    <t>89</t>
  </si>
  <si>
    <t>d1233</t>
  </si>
  <si>
    <t>Montáž AYKY-J 4x16</t>
  </si>
  <si>
    <t>-1410072449</t>
  </si>
  <si>
    <t>90</t>
  </si>
  <si>
    <t>FDG</t>
  </si>
  <si>
    <t>AYKY-J 4x16</t>
  </si>
  <si>
    <t>1751174417</t>
  </si>
  <si>
    <t>91</t>
  </si>
  <si>
    <t>d2d12fs</t>
  </si>
  <si>
    <t>Montáž svietidla</t>
  </si>
  <si>
    <t>350708607</t>
  </si>
  <si>
    <t>92</t>
  </si>
  <si>
    <t>31601131001</t>
  </si>
  <si>
    <t>Svietidlo 400 W</t>
  </si>
  <si>
    <t>-994275968</t>
  </si>
  <si>
    <t>93</t>
  </si>
  <si>
    <t>K4</t>
  </si>
  <si>
    <t>Východzia revízia vrátane PD skutočného vyhotovenia</t>
  </si>
  <si>
    <t>-30326944</t>
  </si>
  <si>
    <t>94</t>
  </si>
  <si>
    <t>K6</t>
  </si>
  <si>
    <t>Práce nazahrnuté v rozpočte</t>
  </si>
  <si>
    <t>hod</t>
  </si>
  <si>
    <t>1770102991</t>
  </si>
  <si>
    <t>95</t>
  </si>
  <si>
    <t>mont</t>
  </si>
  <si>
    <t>Montáž ER</t>
  </si>
  <si>
    <t>2047812828</t>
  </si>
  <si>
    <t>96</t>
  </si>
  <si>
    <t>sad</t>
  </si>
  <si>
    <t>Elektromerový rozvádzač</t>
  </si>
  <si>
    <t>1129523147</t>
  </si>
  <si>
    <t>97</t>
  </si>
  <si>
    <t>460050313</t>
  </si>
  <si>
    <t>Jama pre jednoduchý stožiar pätkovaný EZP 11290 alebo 12290 na svahu, zásyp a zhutnenie,zemina tr.3</t>
  </si>
  <si>
    <t>-291592559</t>
  </si>
  <si>
    <t>98</t>
  </si>
  <si>
    <t>460080001</t>
  </si>
  <si>
    <t>Základ z prostého betónu s dopravou zmesi a betonážou do prírodnej zeminy bez debnenia</t>
  </si>
  <si>
    <t>2004670699</t>
  </si>
  <si>
    <t>99</t>
  </si>
  <si>
    <t>460200163</t>
  </si>
  <si>
    <t>Hĺbenie káblovej ryhy ručne 35 cm širokej a 80 cm hlbokej, v zemine triedy 3</t>
  </si>
  <si>
    <t>-1918289226</t>
  </si>
  <si>
    <t>100</t>
  </si>
  <si>
    <t>460420001</t>
  </si>
  <si>
    <t>Zriadenie káblového lôžka z preosiatej zeminy v ryhe šírky do 65 cm, hrúbky vrstvy 5 cm.</t>
  </si>
  <si>
    <t>-766398720</t>
  </si>
  <si>
    <t>101</t>
  </si>
  <si>
    <t>5833110300</t>
  </si>
  <si>
    <t xml:space="preserve">Kamenivo ťažené drobné 0-1 </t>
  </si>
  <si>
    <t>539667017</t>
  </si>
  <si>
    <t>102</t>
  </si>
  <si>
    <t>460490012</t>
  </si>
  <si>
    <t>Rozvinutie a uloženie výstražnej fólie z PVC do ryhy, šírka 33 cm</t>
  </si>
  <si>
    <t>2058733033</t>
  </si>
  <si>
    <t>103</t>
  </si>
  <si>
    <t>2830002000</t>
  </si>
  <si>
    <t>Fólia červená v m</t>
  </si>
  <si>
    <t>723941524</t>
  </si>
  <si>
    <t>104</t>
  </si>
  <si>
    <t>001</t>
  </si>
  <si>
    <t>512</t>
  </si>
  <si>
    <t>-1085082275</t>
  </si>
  <si>
    <t>105</t>
  </si>
  <si>
    <t>002</t>
  </si>
  <si>
    <t>-273855474</t>
  </si>
  <si>
    <t>106</t>
  </si>
  <si>
    <t>003</t>
  </si>
  <si>
    <t>-199809119</t>
  </si>
  <si>
    <t>107</t>
  </si>
  <si>
    <t>004</t>
  </si>
  <si>
    <t>28786862</t>
  </si>
  <si>
    <t>108</t>
  </si>
  <si>
    <t>005</t>
  </si>
  <si>
    <t>-893470971</t>
  </si>
  <si>
    <t>109</t>
  </si>
  <si>
    <t>006</t>
  </si>
  <si>
    <t>-1086024948</t>
  </si>
  <si>
    <t>110</t>
  </si>
  <si>
    <t>007</t>
  </si>
  <si>
    <t>-989914862</t>
  </si>
  <si>
    <t>111</t>
  </si>
  <si>
    <t>PD</t>
  </si>
  <si>
    <t>Presun dodávok</t>
  </si>
  <si>
    <t>%</t>
  </si>
  <si>
    <t>-842598775</t>
  </si>
  <si>
    <t>PM</t>
  </si>
  <si>
    <t>Podružný materiál</t>
  </si>
  <si>
    <t>269184860</t>
  </si>
  <si>
    <t>113</t>
  </si>
  <si>
    <t>PPV</t>
  </si>
  <si>
    <t>Podiel pridružených výkonov</t>
  </si>
  <si>
    <t>516540791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</si>
  <si>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</si>
  <si>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</si>
  <si>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</si>
  <si>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</si>
  <si>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</si>
  <si>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</si>
  <si>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</si>
  <si>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O 02 - Detský domček so šmýkalkou, vežová zostava 260x š.420x v.305cm</t>
  </si>
  <si>
    <t>O 03 - Detská pružinová hojdačka 10x26x90 cm</t>
  </si>
  <si>
    <t>O 01 - gumený obrubník destkého pieskoviska rozmer 1000/150/300mm</t>
  </si>
  <si>
    <t>O 04 - Workout konštrukcia z bešvových oceľových rúr hr.5mm</t>
  </si>
  <si>
    <t>O 05 - Exteriérová lavička Rozmery: 2000 × 400 × 450</t>
  </si>
  <si>
    <t>O 06 - Exteriérový stojan na bicykle Ohýbaná 18mm rúrková oceľ je pevne zvarená s jaklovým rámom 30x30x1,5mm.</t>
  </si>
  <si>
    <t>O 07 - smetné nádoby 120l na dvoch kolieskach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</si>
</sst>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6" fillId="0" borderId="0" xfId="1" applyFont="1" applyAlignment="1" applyProtection="1">
      <alignment horizontal="center" vertical="center"/>
    </xf>
    <xf numFmtId="0" fontId="39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" fontId="23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4" fontId="25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40" fillId="0" borderId="25" xfId="0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vertical="center"/>
      <protection locked="0"/>
    </xf>
    <xf numFmtId="0" fontId="39" fillId="2" borderId="0" xfId="1" applyFont="1" applyFill="1" applyAlignment="1" applyProtection="1">
      <alignment horizontal="center"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7C32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D750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7C32A.tmp" descr="D:\CENKROS\CENKROSplusData\System\Temp\rad7C32A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7504.tmp" descr="D:\CENKROS\CENKROSplusData\System\Temp\radD7504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36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3" t="s">
        <v>0</v>
      </c>
      <c r="B1" s="174"/>
      <c r="C1" s="174"/>
      <c r="D1" s="175" t="s">
        <v>1</v>
      </c>
      <c r="E1" s="174"/>
      <c r="F1" s="174"/>
      <c r="G1" s="174"/>
      <c r="H1" s="174"/>
      <c r="I1" s="174"/>
      <c r="J1" s="174"/>
      <c r="K1" s="172" t="s">
        <v>623</v>
      </c>
      <c r="L1" s="172"/>
      <c r="M1" s="172"/>
      <c r="N1" s="172"/>
      <c r="O1" s="172"/>
      <c r="P1" s="172"/>
      <c r="Q1" s="172"/>
      <c r="R1" s="172"/>
      <c r="S1" s="172"/>
      <c r="T1" s="174"/>
      <c r="U1" s="174"/>
      <c r="V1" s="174"/>
      <c r="W1" s="172" t="s">
        <v>624</v>
      </c>
      <c r="X1" s="172"/>
      <c r="Y1" s="172"/>
      <c r="Z1" s="172"/>
      <c r="AA1" s="172"/>
      <c r="AB1" s="172"/>
      <c r="AC1" s="172"/>
      <c r="AD1" s="172"/>
      <c r="AE1" s="172"/>
      <c r="AF1" s="172"/>
      <c r="AG1" s="174"/>
      <c r="AH1" s="17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 x14ac:dyDescent="0.3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207" t="s">
        <v>6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6" t="s">
        <v>7</v>
      </c>
      <c r="BT2" s="16" t="s">
        <v>8</v>
      </c>
    </row>
    <row r="3" spans="1:73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8</v>
      </c>
    </row>
    <row r="4" spans="1:73" ht="36.950000000000003" customHeight="1" x14ac:dyDescent="0.3">
      <c r="B4" s="20"/>
      <c r="C4" s="182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2"/>
      <c r="AS4" s="23" t="s">
        <v>10</v>
      </c>
      <c r="BS4" s="16" t="s">
        <v>7</v>
      </c>
    </row>
    <row r="5" spans="1:73" ht="14.45" customHeight="1" x14ac:dyDescent="0.3">
      <c r="B5" s="20"/>
      <c r="C5" s="21"/>
      <c r="D5" s="24" t="s">
        <v>11</v>
      </c>
      <c r="E5" s="21"/>
      <c r="F5" s="21"/>
      <c r="G5" s="21"/>
      <c r="H5" s="21"/>
      <c r="I5" s="21"/>
      <c r="J5" s="21"/>
      <c r="K5" s="184" t="s">
        <v>12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1"/>
      <c r="AQ5" s="22"/>
      <c r="BS5" s="16" t="s">
        <v>7</v>
      </c>
    </row>
    <row r="6" spans="1:73" ht="36.950000000000003" customHeight="1" x14ac:dyDescent="0.3">
      <c r="B6" s="20"/>
      <c r="C6" s="21"/>
      <c r="D6" s="26" t="s">
        <v>13</v>
      </c>
      <c r="E6" s="21"/>
      <c r="F6" s="21"/>
      <c r="G6" s="21"/>
      <c r="H6" s="21"/>
      <c r="I6" s="21"/>
      <c r="J6" s="21"/>
      <c r="K6" s="185" t="s">
        <v>14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21"/>
      <c r="AQ6" s="22"/>
      <c r="BS6" s="16" t="s">
        <v>7</v>
      </c>
    </row>
    <row r="7" spans="1:73" ht="14.45" customHeight="1" x14ac:dyDescent="0.3">
      <c r="B7" s="20"/>
      <c r="C7" s="21"/>
      <c r="D7" s="27" t="s">
        <v>15</v>
      </c>
      <c r="E7" s="21"/>
      <c r="F7" s="21"/>
      <c r="G7" s="21"/>
      <c r="H7" s="21"/>
      <c r="I7" s="21"/>
      <c r="J7" s="21"/>
      <c r="K7" s="25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16</v>
      </c>
      <c r="AL7" s="21"/>
      <c r="AM7" s="21"/>
      <c r="AN7" s="25" t="s">
        <v>3</v>
      </c>
      <c r="AO7" s="21"/>
      <c r="AP7" s="21"/>
      <c r="AQ7" s="22"/>
      <c r="BS7" s="16" t="s">
        <v>7</v>
      </c>
    </row>
    <row r="8" spans="1:73" ht="14.45" customHeight="1" x14ac:dyDescent="0.3">
      <c r="B8" s="20"/>
      <c r="C8" s="21"/>
      <c r="D8" s="27" t="s">
        <v>17</v>
      </c>
      <c r="E8" s="21"/>
      <c r="F8" s="21"/>
      <c r="G8" s="21"/>
      <c r="H8" s="21"/>
      <c r="I8" s="21"/>
      <c r="J8" s="21"/>
      <c r="K8" s="25" t="s">
        <v>18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19</v>
      </c>
      <c r="AL8" s="21"/>
      <c r="AM8" s="21"/>
      <c r="AN8" s="25" t="s">
        <v>20</v>
      </c>
      <c r="AO8" s="21"/>
      <c r="AP8" s="21"/>
      <c r="AQ8" s="22"/>
      <c r="BS8" s="16" t="s">
        <v>7</v>
      </c>
    </row>
    <row r="9" spans="1:73" ht="14.45" customHeight="1" x14ac:dyDescent="0.3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7</v>
      </c>
    </row>
    <row r="10" spans="1:73" ht="14.45" customHeight="1" x14ac:dyDescent="0.3">
      <c r="B10" s="20"/>
      <c r="C10" s="21"/>
      <c r="D10" s="27" t="s">
        <v>21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22</v>
      </c>
      <c r="AL10" s="21"/>
      <c r="AM10" s="21"/>
      <c r="AN10" s="25" t="s">
        <v>3</v>
      </c>
      <c r="AO10" s="21"/>
      <c r="AP10" s="21"/>
      <c r="AQ10" s="22"/>
      <c r="BS10" s="16" t="s">
        <v>7</v>
      </c>
    </row>
    <row r="11" spans="1:73" ht="18.399999999999999" customHeight="1" x14ac:dyDescent="0.3">
      <c r="B11" s="20"/>
      <c r="C11" s="21"/>
      <c r="D11" s="21"/>
      <c r="E11" s="25" t="s">
        <v>23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24</v>
      </c>
      <c r="AL11" s="21"/>
      <c r="AM11" s="21"/>
      <c r="AN11" s="25" t="s">
        <v>3</v>
      </c>
      <c r="AO11" s="21"/>
      <c r="AP11" s="21"/>
      <c r="AQ11" s="22"/>
      <c r="BS11" s="16" t="s">
        <v>7</v>
      </c>
    </row>
    <row r="12" spans="1:73" ht="6.95" customHeight="1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7</v>
      </c>
    </row>
    <row r="13" spans="1:73" ht="14.45" customHeight="1" x14ac:dyDescent="0.3">
      <c r="B13" s="20"/>
      <c r="C13" s="21"/>
      <c r="D13" s="27" t="s">
        <v>25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22</v>
      </c>
      <c r="AL13" s="21"/>
      <c r="AM13" s="21"/>
      <c r="AN13" s="25" t="s">
        <v>3</v>
      </c>
      <c r="AO13" s="21"/>
      <c r="AP13" s="21"/>
      <c r="AQ13" s="22"/>
      <c r="BS13" s="16" t="s">
        <v>7</v>
      </c>
    </row>
    <row r="14" spans="1:73" ht="15" x14ac:dyDescent="0.3">
      <c r="B14" s="20"/>
      <c r="C14" s="21"/>
      <c r="D14" s="21"/>
      <c r="E14" s="25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24</v>
      </c>
      <c r="AL14" s="21"/>
      <c r="AM14" s="21"/>
      <c r="AN14" s="25" t="s">
        <v>3</v>
      </c>
      <c r="AO14" s="21"/>
      <c r="AP14" s="21"/>
      <c r="AQ14" s="22"/>
      <c r="BS14" s="16" t="s">
        <v>7</v>
      </c>
    </row>
    <row r="15" spans="1:73" ht="6.95" customHeight="1" x14ac:dyDescent="0.3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1:73" ht="14.45" customHeight="1" x14ac:dyDescent="0.3">
      <c r="B16" s="20"/>
      <c r="C16" s="21"/>
      <c r="D16" s="27" t="s">
        <v>26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22</v>
      </c>
      <c r="AL16" s="21"/>
      <c r="AM16" s="21"/>
      <c r="AN16" s="25" t="s">
        <v>27</v>
      </c>
      <c r="AO16" s="21"/>
      <c r="AP16" s="21"/>
      <c r="AQ16" s="22"/>
      <c r="BS16" s="16" t="s">
        <v>4</v>
      </c>
    </row>
    <row r="17" spans="2:71" ht="18.399999999999999" customHeight="1" x14ac:dyDescent="0.3">
      <c r="B17" s="20"/>
      <c r="C17" s="21"/>
      <c r="D17" s="21"/>
      <c r="E17" s="25" t="s">
        <v>28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24</v>
      </c>
      <c r="AL17" s="21"/>
      <c r="AM17" s="21"/>
      <c r="AN17" s="25" t="s">
        <v>29</v>
      </c>
      <c r="AO17" s="21"/>
      <c r="AP17" s="21"/>
      <c r="AQ17" s="22"/>
      <c r="BS17" s="16" t="s">
        <v>30</v>
      </c>
    </row>
    <row r="18" spans="2:71" ht="6.95" customHeigh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31</v>
      </c>
    </row>
    <row r="19" spans="2:71" ht="14.45" customHeight="1" x14ac:dyDescent="0.3">
      <c r="B19" s="20"/>
      <c r="C19" s="21"/>
      <c r="D19" s="27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22</v>
      </c>
      <c r="AL19" s="21"/>
      <c r="AM19" s="21"/>
      <c r="AN19" s="25" t="s">
        <v>3</v>
      </c>
      <c r="AO19" s="21"/>
      <c r="AP19" s="21"/>
      <c r="AQ19" s="22"/>
      <c r="BS19" s="16" t="s">
        <v>31</v>
      </c>
    </row>
    <row r="20" spans="2:71" ht="18.399999999999999" customHeight="1" x14ac:dyDescent="0.3">
      <c r="B20" s="20"/>
      <c r="C20" s="21"/>
      <c r="D20" s="21"/>
      <c r="E20" s="25" t="s">
        <v>18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24</v>
      </c>
      <c r="AL20" s="21"/>
      <c r="AM20" s="21"/>
      <c r="AN20" s="25" t="s">
        <v>3</v>
      </c>
      <c r="AO20" s="21"/>
      <c r="AP20" s="21"/>
      <c r="AQ20" s="22"/>
    </row>
    <row r="21" spans="2:71" ht="6.95" customHeight="1" x14ac:dyDescent="0.3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71" ht="15" x14ac:dyDescent="0.3">
      <c r="B22" s="20"/>
      <c r="C22" s="21"/>
      <c r="D22" s="27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71" ht="22.5" customHeight="1" x14ac:dyDescent="0.3">
      <c r="B23" s="20"/>
      <c r="C23" s="21"/>
      <c r="D23" s="21"/>
      <c r="E23" s="186" t="s">
        <v>3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21"/>
      <c r="AP23" s="21"/>
      <c r="AQ23" s="22"/>
    </row>
    <row r="24" spans="2:71" ht="6.95" customHeight="1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71" ht="6.95" customHeight="1" x14ac:dyDescent="0.3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71" ht="14.45" customHeight="1" x14ac:dyDescent="0.3">
      <c r="B26" s="20"/>
      <c r="C26" s="21"/>
      <c r="D26" s="29" t="s">
        <v>34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9">
        <f>ROUND(AG87,2)</f>
        <v>0</v>
      </c>
      <c r="AL26" s="183"/>
      <c r="AM26" s="183"/>
      <c r="AN26" s="183"/>
      <c r="AO26" s="183"/>
      <c r="AP26" s="21"/>
      <c r="AQ26" s="22"/>
    </row>
    <row r="27" spans="2:71" ht="14.45" customHeight="1" x14ac:dyDescent="0.3">
      <c r="B27" s="20"/>
      <c r="C27" s="21"/>
      <c r="D27" s="29" t="s">
        <v>35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9">
        <f>ROUND(AG90,2)</f>
        <v>0</v>
      </c>
      <c r="AL27" s="183"/>
      <c r="AM27" s="183"/>
      <c r="AN27" s="183"/>
      <c r="AO27" s="183"/>
      <c r="AP27" s="21"/>
      <c r="AQ27" s="22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71" s="1" customFormat="1" ht="25.9" customHeight="1" x14ac:dyDescent="0.3">
      <c r="B29" s="30"/>
      <c r="C29" s="31"/>
      <c r="D29" s="33" t="s">
        <v>36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10">
        <f>ROUND(AK26+AK27,2)</f>
        <v>0</v>
      </c>
      <c r="AL29" s="211"/>
      <c r="AM29" s="211"/>
      <c r="AN29" s="211"/>
      <c r="AO29" s="211"/>
      <c r="AP29" s="31"/>
      <c r="AQ29" s="32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71" s="2" customFormat="1" ht="14.45" customHeight="1" x14ac:dyDescent="0.3">
      <c r="B31" s="35"/>
      <c r="C31" s="36"/>
      <c r="D31" s="37" t="s">
        <v>37</v>
      </c>
      <c r="E31" s="36"/>
      <c r="F31" s="37" t="s">
        <v>38</v>
      </c>
      <c r="G31" s="36"/>
      <c r="H31" s="36"/>
      <c r="I31" s="36"/>
      <c r="J31" s="36"/>
      <c r="K31" s="36"/>
      <c r="L31" s="177">
        <v>0.2</v>
      </c>
      <c r="M31" s="178"/>
      <c r="N31" s="178"/>
      <c r="O31" s="178"/>
      <c r="P31" s="36"/>
      <c r="Q31" s="36"/>
      <c r="R31" s="36"/>
      <c r="S31" s="36"/>
      <c r="T31" s="39" t="s">
        <v>39</v>
      </c>
      <c r="U31" s="36"/>
      <c r="V31" s="36"/>
      <c r="W31" s="179">
        <f>ROUND(AZ87+SUM(CD91),2)</f>
        <v>0</v>
      </c>
      <c r="X31" s="178"/>
      <c r="Y31" s="178"/>
      <c r="Z31" s="178"/>
      <c r="AA31" s="178"/>
      <c r="AB31" s="178"/>
      <c r="AC31" s="178"/>
      <c r="AD31" s="178"/>
      <c r="AE31" s="178"/>
      <c r="AF31" s="36"/>
      <c r="AG31" s="36"/>
      <c r="AH31" s="36"/>
      <c r="AI31" s="36"/>
      <c r="AJ31" s="36"/>
      <c r="AK31" s="179">
        <f>ROUND(AV87+SUM(BY91),2)</f>
        <v>0</v>
      </c>
      <c r="AL31" s="178"/>
      <c r="AM31" s="178"/>
      <c r="AN31" s="178"/>
      <c r="AO31" s="178"/>
      <c r="AP31" s="36"/>
      <c r="AQ31" s="40"/>
    </row>
    <row r="32" spans="2:71" s="2" customFormat="1" ht="14.45" customHeight="1" x14ac:dyDescent="0.3">
      <c r="B32" s="35"/>
      <c r="C32" s="36"/>
      <c r="D32" s="36"/>
      <c r="E32" s="36"/>
      <c r="F32" s="37" t="s">
        <v>40</v>
      </c>
      <c r="G32" s="36"/>
      <c r="H32" s="36"/>
      <c r="I32" s="36"/>
      <c r="J32" s="36"/>
      <c r="K32" s="36"/>
      <c r="L32" s="177">
        <v>0.2</v>
      </c>
      <c r="M32" s="178"/>
      <c r="N32" s="178"/>
      <c r="O32" s="178"/>
      <c r="P32" s="36"/>
      <c r="Q32" s="36"/>
      <c r="R32" s="36"/>
      <c r="S32" s="36"/>
      <c r="T32" s="39" t="s">
        <v>39</v>
      </c>
      <c r="U32" s="36"/>
      <c r="V32" s="36"/>
      <c r="W32" s="179">
        <f>ROUND(BA87+SUM(CE91),2)</f>
        <v>0</v>
      </c>
      <c r="X32" s="178"/>
      <c r="Y32" s="178"/>
      <c r="Z32" s="178"/>
      <c r="AA32" s="178"/>
      <c r="AB32" s="178"/>
      <c r="AC32" s="178"/>
      <c r="AD32" s="178"/>
      <c r="AE32" s="178"/>
      <c r="AF32" s="36"/>
      <c r="AG32" s="36"/>
      <c r="AH32" s="36"/>
      <c r="AI32" s="36"/>
      <c r="AJ32" s="36"/>
      <c r="AK32" s="179">
        <f>ROUND(AW87+SUM(BZ91),2)</f>
        <v>0</v>
      </c>
      <c r="AL32" s="178"/>
      <c r="AM32" s="178"/>
      <c r="AN32" s="178"/>
      <c r="AO32" s="178"/>
      <c r="AP32" s="36"/>
      <c r="AQ32" s="40"/>
    </row>
    <row r="33" spans="2:43" s="2" customFormat="1" ht="14.45" hidden="1" customHeight="1" x14ac:dyDescent="0.3">
      <c r="B33" s="35"/>
      <c r="C33" s="36"/>
      <c r="D33" s="36"/>
      <c r="E33" s="36"/>
      <c r="F33" s="37" t="s">
        <v>41</v>
      </c>
      <c r="G33" s="36"/>
      <c r="H33" s="36"/>
      <c r="I33" s="36"/>
      <c r="J33" s="36"/>
      <c r="K33" s="36"/>
      <c r="L33" s="177">
        <v>0.2</v>
      </c>
      <c r="M33" s="178"/>
      <c r="N33" s="178"/>
      <c r="O33" s="178"/>
      <c r="P33" s="36"/>
      <c r="Q33" s="36"/>
      <c r="R33" s="36"/>
      <c r="S33" s="36"/>
      <c r="T33" s="39" t="s">
        <v>39</v>
      </c>
      <c r="U33" s="36"/>
      <c r="V33" s="36"/>
      <c r="W33" s="179">
        <f>ROUND(BB87+SUM(CF91),2)</f>
        <v>0</v>
      </c>
      <c r="X33" s="178"/>
      <c r="Y33" s="178"/>
      <c r="Z33" s="178"/>
      <c r="AA33" s="178"/>
      <c r="AB33" s="178"/>
      <c r="AC33" s="178"/>
      <c r="AD33" s="178"/>
      <c r="AE33" s="178"/>
      <c r="AF33" s="36"/>
      <c r="AG33" s="36"/>
      <c r="AH33" s="36"/>
      <c r="AI33" s="36"/>
      <c r="AJ33" s="36"/>
      <c r="AK33" s="179">
        <v>0</v>
      </c>
      <c r="AL33" s="178"/>
      <c r="AM33" s="178"/>
      <c r="AN33" s="178"/>
      <c r="AO33" s="178"/>
      <c r="AP33" s="36"/>
      <c r="AQ33" s="40"/>
    </row>
    <row r="34" spans="2:43" s="2" customFormat="1" ht="14.45" hidden="1" customHeight="1" x14ac:dyDescent="0.3">
      <c r="B34" s="35"/>
      <c r="C34" s="36"/>
      <c r="D34" s="36"/>
      <c r="E34" s="36"/>
      <c r="F34" s="37" t="s">
        <v>42</v>
      </c>
      <c r="G34" s="36"/>
      <c r="H34" s="36"/>
      <c r="I34" s="36"/>
      <c r="J34" s="36"/>
      <c r="K34" s="36"/>
      <c r="L34" s="177">
        <v>0.2</v>
      </c>
      <c r="M34" s="178"/>
      <c r="N34" s="178"/>
      <c r="O34" s="178"/>
      <c r="P34" s="36"/>
      <c r="Q34" s="36"/>
      <c r="R34" s="36"/>
      <c r="S34" s="36"/>
      <c r="T34" s="39" t="s">
        <v>39</v>
      </c>
      <c r="U34" s="36"/>
      <c r="V34" s="36"/>
      <c r="W34" s="179">
        <f>ROUND(BC87+SUM(CG91),2)</f>
        <v>0</v>
      </c>
      <c r="X34" s="178"/>
      <c r="Y34" s="178"/>
      <c r="Z34" s="178"/>
      <c r="AA34" s="178"/>
      <c r="AB34" s="178"/>
      <c r="AC34" s="178"/>
      <c r="AD34" s="178"/>
      <c r="AE34" s="178"/>
      <c r="AF34" s="36"/>
      <c r="AG34" s="36"/>
      <c r="AH34" s="36"/>
      <c r="AI34" s="36"/>
      <c r="AJ34" s="36"/>
      <c r="AK34" s="179">
        <v>0</v>
      </c>
      <c r="AL34" s="178"/>
      <c r="AM34" s="178"/>
      <c r="AN34" s="178"/>
      <c r="AO34" s="178"/>
      <c r="AP34" s="36"/>
      <c r="AQ34" s="40"/>
    </row>
    <row r="35" spans="2:43" s="2" customFormat="1" ht="14.45" hidden="1" customHeight="1" x14ac:dyDescent="0.3">
      <c r="B35" s="35"/>
      <c r="C35" s="36"/>
      <c r="D35" s="36"/>
      <c r="E35" s="36"/>
      <c r="F35" s="37" t="s">
        <v>43</v>
      </c>
      <c r="G35" s="36"/>
      <c r="H35" s="36"/>
      <c r="I35" s="36"/>
      <c r="J35" s="36"/>
      <c r="K35" s="36"/>
      <c r="L35" s="177">
        <v>0</v>
      </c>
      <c r="M35" s="178"/>
      <c r="N35" s="178"/>
      <c r="O35" s="178"/>
      <c r="P35" s="36"/>
      <c r="Q35" s="36"/>
      <c r="R35" s="36"/>
      <c r="S35" s="36"/>
      <c r="T35" s="39" t="s">
        <v>39</v>
      </c>
      <c r="U35" s="36"/>
      <c r="V35" s="36"/>
      <c r="W35" s="179">
        <f>ROUND(BD87+SUM(CH91),2)</f>
        <v>0</v>
      </c>
      <c r="X35" s="178"/>
      <c r="Y35" s="178"/>
      <c r="Z35" s="178"/>
      <c r="AA35" s="178"/>
      <c r="AB35" s="178"/>
      <c r="AC35" s="178"/>
      <c r="AD35" s="178"/>
      <c r="AE35" s="178"/>
      <c r="AF35" s="36"/>
      <c r="AG35" s="36"/>
      <c r="AH35" s="36"/>
      <c r="AI35" s="36"/>
      <c r="AJ35" s="36"/>
      <c r="AK35" s="179">
        <v>0</v>
      </c>
      <c r="AL35" s="178"/>
      <c r="AM35" s="178"/>
      <c r="AN35" s="178"/>
      <c r="AO35" s="178"/>
      <c r="AP35" s="36"/>
      <c r="AQ35" s="40"/>
    </row>
    <row r="36" spans="2:43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 x14ac:dyDescent="0.3">
      <c r="B37" s="30"/>
      <c r="C37" s="41"/>
      <c r="D37" s="42" t="s">
        <v>44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45</v>
      </c>
      <c r="U37" s="43"/>
      <c r="V37" s="43"/>
      <c r="W37" s="43"/>
      <c r="X37" s="187" t="s">
        <v>46</v>
      </c>
      <c r="Y37" s="188"/>
      <c r="Z37" s="188"/>
      <c r="AA37" s="188"/>
      <c r="AB37" s="188"/>
      <c r="AC37" s="43"/>
      <c r="AD37" s="43"/>
      <c r="AE37" s="43"/>
      <c r="AF37" s="43"/>
      <c r="AG37" s="43"/>
      <c r="AH37" s="43"/>
      <c r="AI37" s="43"/>
      <c r="AJ37" s="43"/>
      <c r="AK37" s="189">
        <f>SUM(AK29:AK35)</f>
        <v>0</v>
      </c>
      <c r="AL37" s="188"/>
      <c r="AM37" s="188"/>
      <c r="AN37" s="188"/>
      <c r="AO37" s="190"/>
      <c r="AP37" s="41"/>
      <c r="AQ37" s="32"/>
    </row>
    <row r="38" spans="2:43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x14ac:dyDescent="0.3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 x14ac:dyDescent="0.3">
      <c r="B49" s="30"/>
      <c r="C49" s="31"/>
      <c r="D49" s="45" t="s">
        <v>47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48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3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x14ac:dyDescent="0.3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x14ac:dyDescent="0.3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x14ac:dyDescent="0.3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x14ac:dyDescent="0.3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x14ac:dyDescent="0.3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x14ac:dyDescent="0.3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x14ac:dyDescent="0.3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5" x14ac:dyDescent="0.3">
      <c r="B58" s="30"/>
      <c r="C58" s="31"/>
      <c r="D58" s="50" t="s">
        <v>49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50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49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50</v>
      </c>
      <c r="AN58" s="51"/>
      <c r="AO58" s="53"/>
      <c r="AP58" s="31"/>
      <c r="AQ58" s="32"/>
    </row>
    <row r="59" spans="2:43" x14ac:dyDescent="0.3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 x14ac:dyDescent="0.3">
      <c r="B60" s="30"/>
      <c r="C60" s="31"/>
      <c r="D60" s="45" t="s">
        <v>51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52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3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x14ac:dyDescent="0.3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x14ac:dyDescent="0.3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x14ac:dyDescent="0.3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x14ac:dyDescent="0.3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x14ac:dyDescent="0.3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x14ac:dyDescent="0.3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x14ac:dyDescent="0.3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5" x14ac:dyDescent="0.3">
      <c r="B69" s="30"/>
      <c r="C69" s="31"/>
      <c r="D69" s="50" t="s">
        <v>49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50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49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50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82" t="s">
        <v>53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32"/>
    </row>
    <row r="77" spans="2:43" s="3" customFormat="1" ht="14.45" customHeight="1" x14ac:dyDescent="0.3">
      <c r="B77" s="60"/>
      <c r="C77" s="27" t="s">
        <v>11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112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13</v>
      </c>
      <c r="D78" s="65"/>
      <c r="E78" s="65"/>
      <c r="F78" s="65"/>
      <c r="G78" s="65"/>
      <c r="H78" s="65"/>
      <c r="I78" s="65"/>
      <c r="J78" s="65"/>
      <c r="K78" s="65"/>
      <c r="L78" s="192" t="str">
        <f>K6</f>
        <v>Multifunkčné ihrisko, detské ihrisko a workout ihrisko</v>
      </c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 x14ac:dyDescent="0.3">
      <c r="B80" s="30"/>
      <c r="C80" s="27" t="s">
        <v>17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19</v>
      </c>
      <c r="AJ80" s="31"/>
      <c r="AK80" s="31"/>
      <c r="AL80" s="31"/>
      <c r="AM80" s="68" t="str">
        <f>IF(AN8= "","",AN8)</f>
        <v>10. 11. 2017</v>
      </c>
      <c r="AN80" s="31"/>
      <c r="AO80" s="31"/>
      <c r="AP80" s="31"/>
      <c r="AQ80" s="32"/>
    </row>
    <row r="81" spans="1:76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76" s="1" customFormat="1" ht="15" x14ac:dyDescent="0.3">
      <c r="B82" s="30"/>
      <c r="C82" s="27" t="s">
        <v>21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Obec Liptovská Sielnica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26</v>
      </c>
      <c r="AJ82" s="31"/>
      <c r="AK82" s="31"/>
      <c r="AL82" s="31"/>
      <c r="AM82" s="194" t="str">
        <f>IF(E17="","",E17)</f>
        <v>VIZUALDK projekt, s.r.o.</v>
      </c>
      <c r="AN82" s="191"/>
      <c r="AO82" s="191"/>
      <c r="AP82" s="191"/>
      <c r="AQ82" s="32"/>
      <c r="AS82" s="199" t="s">
        <v>54</v>
      </c>
      <c r="AT82" s="200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76" s="1" customFormat="1" ht="15" x14ac:dyDescent="0.3">
      <c r="B83" s="30"/>
      <c r="C83" s="27" t="s">
        <v>25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 xml:space="preserve"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32</v>
      </c>
      <c r="AJ83" s="31"/>
      <c r="AK83" s="31"/>
      <c r="AL83" s="31"/>
      <c r="AM83" s="194" t="str">
        <f>IF(E20="","",E20)</f>
        <v xml:space="preserve"> </v>
      </c>
      <c r="AN83" s="191"/>
      <c r="AO83" s="191"/>
      <c r="AP83" s="191"/>
      <c r="AQ83" s="32"/>
      <c r="AS83" s="201"/>
      <c r="AT83" s="191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1:76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1"/>
      <c r="AT84" s="191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1:76" s="1" customFormat="1" ht="29.25" customHeight="1" x14ac:dyDescent="0.3">
      <c r="B85" s="30"/>
      <c r="C85" s="202" t="s">
        <v>55</v>
      </c>
      <c r="D85" s="203"/>
      <c r="E85" s="203"/>
      <c r="F85" s="203"/>
      <c r="G85" s="203"/>
      <c r="H85" s="70"/>
      <c r="I85" s="204" t="s">
        <v>56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57</v>
      </c>
      <c r="AH85" s="203"/>
      <c r="AI85" s="203"/>
      <c r="AJ85" s="203"/>
      <c r="AK85" s="203"/>
      <c r="AL85" s="203"/>
      <c r="AM85" s="203"/>
      <c r="AN85" s="204" t="s">
        <v>58</v>
      </c>
      <c r="AO85" s="203"/>
      <c r="AP85" s="205"/>
      <c r="AQ85" s="32"/>
      <c r="AS85" s="71" t="s">
        <v>59</v>
      </c>
      <c r="AT85" s="72" t="s">
        <v>60</v>
      </c>
      <c r="AU85" s="72" t="s">
        <v>61</v>
      </c>
      <c r="AV85" s="72" t="s">
        <v>62</v>
      </c>
      <c r="AW85" s="72" t="s">
        <v>63</v>
      </c>
      <c r="AX85" s="72" t="s">
        <v>64</v>
      </c>
      <c r="AY85" s="72" t="s">
        <v>65</v>
      </c>
      <c r="AZ85" s="72" t="s">
        <v>66</v>
      </c>
      <c r="BA85" s="72" t="s">
        <v>67</v>
      </c>
      <c r="BB85" s="72" t="s">
        <v>68</v>
      </c>
      <c r="BC85" s="72" t="s">
        <v>69</v>
      </c>
      <c r="BD85" s="73" t="s">
        <v>70</v>
      </c>
    </row>
    <row r="86" spans="1:76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76" s="4" customFormat="1" ht="32.450000000000003" customHeight="1" x14ac:dyDescent="0.3">
      <c r="B87" s="63"/>
      <c r="C87" s="75" t="s">
        <v>71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97">
        <f>ROUND(AG88,2)</f>
        <v>0</v>
      </c>
      <c r="AH87" s="197"/>
      <c r="AI87" s="197"/>
      <c r="AJ87" s="197"/>
      <c r="AK87" s="197"/>
      <c r="AL87" s="197"/>
      <c r="AM87" s="197"/>
      <c r="AN87" s="198">
        <f>SUM(AG87,AT87)</f>
        <v>0</v>
      </c>
      <c r="AO87" s="198"/>
      <c r="AP87" s="198"/>
      <c r="AQ87" s="66"/>
      <c r="AS87" s="77">
        <f>ROUND(AS88,2)</f>
        <v>0</v>
      </c>
      <c r="AT87" s="78">
        <f>ROUND(SUM(AV87:AW87),2)</f>
        <v>0</v>
      </c>
      <c r="AU87" s="79">
        <f>ROUND(AU88,5)</f>
        <v>1081.2774099999999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72</v>
      </c>
      <c r="BT87" s="81" t="s">
        <v>73</v>
      </c>
      <c r="BV87" s="81" t="s">
        <v>74</v>
      </c>
      <c r="BW87" s="81" t="s">
        <v>75</v>
      </c>
      <c r="BX87" s="81" t="s">
        <v>76</v>
      </c>
    </row>
    <row r="88" spans="1:76" s="5" customFormat="1" ht="37.5" customHeight="1" x14ac:dyDescent="0.3">
      <c r="A88" s="171" t="s">
        <v>625</v>
      </c>
      <c r="B88" s="82"/>
      <c r="C88" s="83"/>
      <c r="D88" s="195" t="s">
        <v>12</v>
      </c>
      <c r="E88" s="196"/>
      <c r="F88" s="196"/>
      <c r="G88" s="196"/>
      <c r="H88" s="196"/>
      <c r="I88" s="84"/>
      <c r="J88" s="195" t="s">
        <v>14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208">
        <f>'112 - Multifunkčné ihrisk...'!M29</f>
        <v>0</v>
      </c>
      <c r="AH88" s="196"/>
      <c r="AI88" s="196"/>
      <c r="AJ88" s="196"/>
      <c r="AK88" s="196"/>
      <c r="AL88" s="196"/>
      <c r="AM88" s="196"/>
      <c r="AN88" s="208">
        <f>SUM(AG88,AT88)</f>
        <v>0</v>
      </c>
      <c r="AO88" s="196"/>
      <c r="AP88" s="196"/>
      <c r="AQ88" s="85"/>
      <c r="AS88" s="86">
        <f>'112 - Multifunkčné ihrisk...'!M27</f>
        <v>0</v>
      </c>
      <c r="AT88" s="87">
        <f>ROUND(SUM(AV88:AW88),2)</f>
        <v>0</v>
      </c>
      <c r="AU88" s="88">
        <f>'112 - Multifunkčné ihrisk...'!W120</f>
        <v>1081.2774090000003</v>
      </c>
      <c r="AV88" s="87">
        <f>'112 - Multifunkčné ihrisk...'!M31</f>
        <v>0</v>
      </c>
      <c r="AW88" s="87">
        <f>'112 - Multifunkčné ihrisk...'!M32</f>
        <v>0</v>
      </c>
      <c r="AX88" s="87">
        <f>'112 - Multifunkčné ihrisk...'!M33</f>
        <v>0</v>
      </c>
      <c r="AY88" s="87">
        <f>'112 - Multifunkčné ihrisk...'!M34</f>
        <v>0</v>
      </c>
      <c r="AZ88" s="87">
        <f>'112 - Multifunkčné ihrisk...'!H31</f>
        <v>0</v>
      </c>
      <c r="BA88" s="87">
        <f>'112 - Multifunkčné ihrisk...'!H32</f>
        <v>0</v>
      </c>
      <c r="BB88" s="87">
        <f>'112 - Multifunkčné ihrisk...'!H33</f>
        <v>0</v>
      </c>
      <c r="BC88" s="87">
        <f>'112 - Multifunkčné ihrisk...'!H34</f>
        <v>0</v>
      </c>
      <c r="BD88" s="89">
        <f>'112 - Multifunkčné ihrisk...'!H35</f>
        <v>0</v>
      </c>
      <c r="BT88" s="90" t="s">
        <v>77</v>
      </c>
      <c r="BU88" s="90" t="s">
        <v>78</v>
      </c>
      <c r="BV88" s="90" t="s">
        <v>74</v>
      </c>
      <c r="BW88" s="90" t="s">
        <v>75</v>
      </c>
      <c r="BX88" s="90" t="s">
        <v>76</v>
      </c>
    </row>
    <row r="89" spans="1:76" x14ac:dyDescent="0.3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1:76" s="1" customFormat="1" ht="30" customHeight="1" x14ac:dyDescent="0.3">
      <c r="B90" s="30"/>
      <c r="C90" s="75" t="s">
        <v>79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98">
        <v>0</v>
      </c>
      <c r="AH90" s="191"/>
      <c r="AI90" s="191"/>
      <c r="AJ90" s="191"/>
      <c r="AK90" s="191"/>
      <c r="AL90" s="191"/>
      <c r="AM90" s="191"/>
      <c r="AN90" s="198">
        <v>0</v>
      </c>
      <c r="AO90" s="191"/>
      <c r="AP90" s="191"/>
      <c r="AQ90" s="32"/>
      <c r="AS90" s="71" t="s">
        <v>80</v>
      </c>
      <c r="AT90" s="72" t="s">
        <v>81</v>
      </c>
      <c r="AU90" s="72" t="s">
        <v>37</v>
      </c>
      <c r="AV90" s="73" t="s">
        <v>60</v>
      </c>
    </row>
    <row r="91" spans="1:76" s="1" customFormat="1" ht="10.9" customHeight="1" x14ac:dyDescent="0.3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2"/>
      <c r="AS91" s="91"/>
      <c r="AT91" s="51"/>
      <c r="AU91" s="51"/>
      <c r="AV91" s="53"/>
    </row>
    <row r="92" spans="1:76" s="1" customFormat="1" ht="30" customHeight="1" x14ac:dyDescent="0.3">
      <c r="B92" s="30"/>
      <c r="C92" s="92" t="s">
        <v>82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206">
        <f>ROUND(AG87+AG90,2)</f>
        <v>0</v>
      </c>
      <c r="AH92" s="206"/>
      <c r="AI92" s="206"/>
      <c r="AJ92" s="206"/>
      <c r="AK92" s="206"/>
      <c r="AL92" s="206"/>
      <c r="AM92" s="206"/>
      <c r="AN92" s="206">
        <f>AN87+AN90</f>
        <v>0</v>
      </c>
      <c r="AO92" s="206"/>
      <c r="AP92" s="206"/>
      <c r="AQ92" s="32"/>
    </row>
    <row r="93" spans="1:76" s="1" customFormat="1" ht="6.95" customHeight="1" x14ac:dyDescent="0.3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6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12 - Multifunkčné ihrisk...'!C2" tooltip="112 - Multifunkčné ihrisk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6"/>
  <sheetViews>
    <sheetView showGridLines="0" tabSelected="1" zoomScaleNormal="100" workbookViewId="0">
      <pane ySplit="1" topLeftCell="A244" activePane="bottomLeft" state="frozen"/>
      <selection pane="bottomLeft" activeCell="L244" sqref="L244:M33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4"/>
      <c r="C1" s="174"/>
      <c r="D1" s="175" t="s">
        <v>1</v>
      </c>
      <c r="E1" s="174"/>
      <c r="F1" s="172" t="s">
        <v>626</v>
      </c>
      <c r="G1" s="172"/>
      <c r="H1" s="250" t="s">
        <v>627</v>
      </c>
      <c r="I1" s="250"/>
      <c r="J1" s="250"/>
      <c r="K1" s="250"/>
      <c r="L1" s="172" t="s">
        <v>628</v>
      </c>
      <c r="M1" s="174"/>
      <c r="N1" s="174"/>
      <c r="O1" s="175" t="s">
        <v>83</v>
      </c>
      <c r="P1" s="174"/>
      <c r="Q1" s="174"/>
      <c r="R1" s="174"/>
      <c r="S1" s="172" t="s">
        <v>629</v>
      </c>
      <c r="T1" s="172"/>
      <c r="U1" s="176"/>
      <c r="V1" s="17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07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6" t="s">
        <v>75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73</v>
      </c>
    </row>
    <row r="4" spans="1:66" ht="36.950000000000003" customHeight="1" x14ac:dyDescent="0.3">
      <c r="B4" s="20"/>
      <c r="C4" s="182" t="s">
        <v>84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s="1" customFormat="1" ht="32.85" customHeight="1" x14ac:dyDescent="0.3">
      <c r="B6" s="30"/>
      <c r="C6" s="31"/>
      <c r="D6" s="26" t="s">
        <v>13</v>
      </c>
      <c r="E6" s="31"/>
      <c r="F6" s="185" t="s">
        <v>14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31"/>
      <c r="R6" s="32"/>
    </row>
    <row r="7" spans="1:66" s="1" customFormat="1" ht="14.45" customHeight="1" x14ac:dyDescent="0.3">
      <c r="B7" s="30"/>
      <c r="C7" s="31"/>
      <c r="D7" s="27" t="s">
        <v>15</v>
      </c>
      <c r="E7" s="31"/>
      <c r="F7" s="25" t="s">
        <v>3</v>
      </c>
      <c r="G7" s="31"/>
      <c r="H7" s="31"/>
      <c r="I7" s="31"/>
      <c r="J7" s="31"/>
      <c r="K7" s="31"/>
      <c r="L7" s="31"/>
      <c r="M7" s="27" t="s">
        <v>16</v>
      </c>
      <c r="N7" s="31"/>
      <c r="O7" s="25" t="s">
        <v>3</v>
      </c>
      <c r="P7" s="31"/>
      <c r="Q7" s="31"/>
      <c r="R7" s="32"/>
    </row>
    <row r="8" spans="1:66" s="1" customFormat="1" ht="14.45" customHeight="1" x14ac:dyDescent="0.3">
      <c r="B8" s="30"/>
      <c r="C8" s="31"/>
      <c r="D8" s="27" t="s">
        <v>17</v>
      </c>
      <c r="E8" s="31"/>
      <c r="F8" s="25" t="s">
        <v>18</v>
      </c>
      <c r="G8" s="31"/>
      <c r="H8" s="31"/>
      <c r="I8" s="31"/>
      <c r="J8" s="31"/>
      <c r="K8" s="31"/>
      <c r="L8" s="31"/>
      <c r="M8" s="27" t="s">
        <v>19</v>
      </c>
      <c r="N8" s="31"/>
      <c r="O8" s="212" t="str">
        <f>'Rekapitulácia stavby'!AN8</f>
        <v>10. 11. 2017</v>
      </c>
      <c r="P8" s="191"/>
      <c r="Q8" s="31"/>
      <c r="R8" s="32"/>
    </row>
    <row r="9" spans="1:66" s="1" customFormat="1" ht="10.9" customHeight="1" x14ac:dyDescent="0.3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66" s="1" customFormat="1" ht="14.45" customHeight="1" x14ac:dyDescent="0.3">
      <c r="B10" s="30"/>
      <c r="C10" s="31"/>
      <c r="D10" s="27" t="s">
        <v>21</v>
      </c>
      <c r="E10" s="31"/>
      <c r="F10" s="31"/>
      <c r="G10" s="31"/>
      <c r="H10" s="31"/>
      <c r="I10" s="31"/>
      <c r="J10" s="31"/>
      <c r="K10" s="31"/>
      <c r="L10" s="31"/>
      <c r="M10" s="27" t="s">
        <v>22</v>
      </c>
      <c r="N10" s="31"/>
      <c r="O10" s="184" t="s">
        <v>3</v>
      </c>
      <c r="P10" s="191"/>
      <c r="Q10" s="31"/>
      <c r="R10" s="32"/>
    </row>
    <row r="11" spans="1:66" s="1" customFormat="1" ht="18" customHeight="1" x14ac:dyDescent="0.3">
      <c r="B11" s="30"/>
      <c r="C11" s="31"/>
      <c r="D11" s="31"/>
      <c r="E11" s="25" t="s">
        <v>23</v>
      </c>
      <c r="F11" s="31"/>
      <c r="G11" s="31"/>
      <c r="H11" s="31"/>
      <c r="I11" s="31"/>
      <c r="J11" s="31"/>
      <c r="K11" s="31"/>
      <c r="L11" s="31"/>
      <c r="M11" s="27" t="s">
        <v>24</v>
      </c>
      <c r="N11" s="31"/>
      <c r="O11" s="184" t="s">
        <v>3</v>
      </c>
      <c r="P11" s="191"/>
      <c r="Q11" s="31"/>
      <c r="R11" s="32"/>
    </row>
    <row r="12" spans="1:66" s="1" customFormat="1" ht="6.95" customHeight="1" x14ac:dyDescent="0.3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66" s="1" customFormat="1" ht="14.45" customHeight="1" x14ac:dyDescent="0.3">
      <c r="B13" s="30"/>
      <c r="C13" s="31"/>
      <c r="D13" s="27" t="s">
        <v>25</v>
      </c>
      <c r="E13" s="31"/>
      <c r="F13" s="31"/>
      <c r="G13" s="31"/>
      <c r="H13" s="31"/>
      <c r="I13" s="31"/>
      <c r="J13" s="31"/>
      <c r="K13" s="31"/>
      <c r="L13" s="31"/>
      <c r="M13" s="27" t="s">
        <v>22</v>
      </c>
      <c r="N13" s="31"/>
      <c r="O13" s="184" t="str">
        <f>IF('Rekapitulácia stavby'!AN13="","",'Rekapitulácia stavby'!AN13)</f>
        <v/>
      </c>
      <c r="P13" s="191"/>
      <c r="Q13" s="31"/>
      <c r="R13" s="32"/>
    </row>
    <row r="14" spans="1:66" s="1" customFormat="1" ht="18" customHeight="1" x14ac:dyDescent="0.3">
      <c r="B14" s="30"/>
      <c r="C14" s="31"/>
      <c r="D14" s="31"/>
      <c r="E14" s="25" t="str">
        <f>IF('Rekapitulácia stavby'!E14="","",'Rekapitulácia stavby'!E14)</f>
        <v xml:space="preserve"> </v>
      </c>
      <c r="F14" s="31"/>
      <c r="G14" s="31"/>
      <c r="H14" s="31"/>
      <c r="I14" s="31"/>
      <c r="J14" s="31"/>
      <c r="K14" s="31"/>
      <c r="L14" s="31"/>
      <c r="M14" s="27" t="s">
        <v>24</v>
      </c>
      <c r="N14" s="31"/>
      <c r="O14" s="184" t="str">
        <f>IF('Rekapitulácia stavby'!AN14="","",'Rekapitulácia stavby'!AN14)</f>
        <v/>
      </c>
      <c r="P14" s="191"/>
      <c r="Q14" s="31"/>
      <c r="R14" s="32"/>
    </row>
    <row r="15" spans="1:66" s="1" customFormat="1" ht="6.95" customHeight="1" x14ac:dyDescent="0.3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66" s="1" customFormat="1" ht="14.45" customHeight="1" x14ac:dyDescent="0.3">
      <c r="B16" s="30"/>
      <c r="C16" s="31"/>
      <c r="D16" s="27" t="s">
        <v>26</v>
      </c>
      <c r="E16" s="31"/>
      <c r="F16" s="31"/>
      <c r="G16" s="31"/>
      <c r="H16" s="31"/>
      <c r="I16" s="31"/>
      <c r="J16" s="31"/>
      <c r="K16" s="31"/>
      <c r="L16" s="31"/>
      <c r="M16" s="27" t="s">
        <v>22</v>
      </c>
      <c r="N16" s="31"/>
      <c r="O16" s="184" t="s">
        <v>27</v>
      </c>
      <c r="P16" s="191"/>
      <c r="Q16" s="31"/>
      <c r="R16" s="32"/>
    </row>
    <row r="17" spans="2:18" s="1" customFormat="1" ht="18" customHeight="1" x14ac:dyDescent="0.3">
      <c r="B17" s="30"/>
      <c r="C17" s="31"/>
      <c r="D17" s="31"/>
      <c r="E17" s="25" t="s">
        <v>28</v>
      </c>
      <c r="F17" s="31"/>
      <c r="G17" s="31"/>
      <c r="H17" s="31"/>
      <c r="I17" s="31"/>
      <c r="J17" s="31"/>
      <c r="K17" s="31"/>
      <c r="L17" s="31"/>
      <c r="M17" s="27" t="s">
        <v>24</v>
      </c>
      <c r="N17" s="31"/>
      <c r="O17" s="184" t="s">
        <v>29</v>
      </c>
      <c r="P17" s="191"/>
      <c r="Q17" s="31"/>
      <c r="R17" s="32"/>
    </row>
    <row r="18" spans="2:18" s="1" customFormat="1" ht="6.95" customHeight="1" x14ac:dyDescent="0.3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45" customHeight="1" x14ac:dyDescent="0.3">
      <c r="B19" s="30"/>
      <c r="C19" s="31"/>
      <c r="D19" s="27" t="s">
        <v>32</v>
      </c>
      <c r="E19" s="31"/>
      <c r="F19" s="31"/>
      <c r="G19" s="31"/>
      <c r="H19" s="31"/>
      <c r="I19" s="31"/>
      <c r="J19" s="31"/>
      <c r="K19" s="31"/>
      <c r="L19" s="31"/>
      <c r="M19" s="27" t="s">
        <v>22</v>
      </c>
      <c r="N19" s="31"/>
      <c r="O19" s="184" t="str">
        <f>IF('Rekapitulácia stavby'!AN19="","",'Rekapitulácia stavby'!AN19)</f>
        <v/>
      </c>
      <c r="P19" s="191"/>
      <c r="Q19" s="31"/>
      <c r="R19" s="32"/>
    </row>
    <row r="20" spans="2:18" s="1" customFormat="1" ht="18" customHeight="1" x14ac:dyDescent="0.3">
      <c r="B20" s="30"/>
      <c r="C20" s="31"/>
      <c r="D20" s="31"/>
      <c r="E20" s="25" t="str">
        <f>IF('Rekapitulácia stavby'!E20="","",'Rekapitulácia stavby'!E20)</f>
        <v xml:space="preserve"> </v>
      </c>
      <c r="F20" s="31"/>
      <c r="G20" s="31"/>
      <c r="H20" s="31"/>
      <c r="I20" s="31"/>
      <c r="J20" s="31"/>
      <c r="K20" s="31"/>
      <c r="L20" s="31"/>
      <c r="M20" s="27" t="s">
        <v>24</v>
      </c>
      <c r="N20" s="31"/>
      <c r="O20" s="184" t="str">
        <f>IF('Rekapitulácia stavby'!AN20="","",'Rekapitulácia stavby'!AN20)</f>
        <v/>
      </c>
      <c r="P20" s="191"/>
      <c r="Q20" s="31"/>
      <c r="R20" s="32"/>
    </row>
    <row r="21" spans="2:18" s="1" customFormat="1" ht="6.95" customHeight="1" x14ac:dyDescent="0.3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45" customHeight="1" x14ac:dyDescent="0.3">
      <c r="B22" s="30"/>
      <c r="C22" s="31"/>
      <c r="D22" s="27" t="s">
        <v>33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 x14ac:dyDescent="0.3">
      <c r="B23" s="30"/>
      <c r="C23" s="31"/>
      <c r="D23" s="31"/>
      <c r="E23" s="186" t="s">
        <v>3</v>
      </c>
      <c r="F23" s="191"/>
      <c r="G23" s="191"/>
      <c r="H23" s="191"/>
      <c r="I23" s="191"/>
      <c r="J23" s="191"/>
      <c r="K23" s="191"/>
      <c r="L23" s="191"/>
      <c r="M23" s="31"/>
      <c r="N23" s="31"/>
      <c r="O23" s="31"/>
      <c r="P23" s="31"/>
      <c r="Q23" s="31"/>
      <c r="R23" s="32"/>
    </row>
    <row r="24" spans="2:18" s="1" customFormat="1" ht="6.95" customHeight="1" x14ac:dyDescent="0.3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45" customHeight="1" x14ac:dyDescent="0.3">
      <c r="B26" s="30"/>
      <c r="C26" s="31"/>
      <c r="D26" s="94" t="s">
        <v>85</v>
      </c>
      <c r="E26" s="31"/>
      <c r="F26" s="31"/>
      <c r="G26" s="31"/>
      <c r="H26" s="31"/>
      <c r="I26" s="31"/>
      <c r="J26" s="31"/>
      <c r="K26" s="31"/>
      <c r="L26" s="31"/>
      <c r="M26" s="209">
        <f>N87</f>
        <v>0</v>
      </c>
      <c r="N26" s="191"/>
      <c r="O26" s="191"/>
      <c r="P26" s="191"/>
      <c r="Q26" s="31"/>
      <c r="R26" s="32"/>
    </row>
    <row r="27" spans="2:18" s="1" customFormat="1" ht="14.45" customHeight="1" x14ac:dyDescent="0.3">
      <c r="B27" s="30"/>
      <c r="C27" s="31"/>
      <c r="D27" s="29" t="s">
        <v>86</v>
      </c>
      <c r="E27" s="31"/>
      <c r="F27" s="31"/>
      <c r="G27" s="31"/>
      <c r="H27" s="31"/>
      <c r="I27" s="31"/>
      <c r="J27" s="31"/>
      <c r="K27" s="31"/>
      <c r="L27" s="31"/>
      <c r="M27" s="209">
        <f>N102</f>
        <v>0</v>
      </c>
      <c r="N27" s="191"/>
      <c r="O27" s="191"/>
      <c r="P27" s="191"/>
      <c r="Q27" s="31"/>
      <c r="R27" s="32"/>
    </row>
    <row r="28" spans="2:18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5.35" customHeight="1" x14ac:dyDescent="0.3">
      <c r="B29" s="30"/>
      <c r="C29" s="31"/>
      <c r="D29" s="95" t="s">
        <v>36</v>
      </c>
      <c r="E29" s="31"/>
      <c r="F29" s="31"/>
      <c r="G29" s="31"/>
      <c r="H29" s="31"/>
      <c r="I29" s="31"/>
      <c r="J29" s="31"/>
      <c r="K29" s="31"/>
      <c r="L29" s="31"/>
      <c r="M29" s="213">
        <f>ROUND(M26+M27,2)</f>
        <v>0</v>
      </c>
      <c r="N29" s="191"/>
      <c r="O29" s="191"/>
      <c r="P29" s="191"/>
      <c r="Q29" s="31"/>
      <c r="R29" s="32"/>
    </row>
    <row r="30" spans="2:18" s="1" customFormat="1" ht="6.95" customHeight="1" x14ac:dyDescent="0.3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45" customHeight="1" x14ac:dyDescent="0.3">
      <c r="B31" s="30"/>
      <c r="C31" s="31"/>
      <c r="D31" s="37" t="s">
        <v>37</v>
      </c>
      <c r="E31" s="37" t="s">
        <v>38</v>
      </c>
      <c r="F31" s="38">
        <v>0.2</v>
      </c>
      <c r="G31" s="96" t="s">
        <v>39</v>
      </c>
      <c r="H31" s="214">
        <f>ROUND((SUM(BE102:BE103)+SUM(BE120:BE335)), 2)</f>
        <v>0</v>
      </c>
      <c r="I31" s="191"/>
      <c r="J31" s="191"/>
      <c r="K31" s="31"/>
      <c r="L31" s="31"/>
      <c r="M31" s="214">
        <f>ROUND(ROUND((SUM(BE102:BE103)+SUM(BE120:BE335)), 2)*F31, 2)</f>
        <v>0</v>
      </c>
      <c r="N31" s="191"/>
      <c r="O31" s="191"/>
      <c r="P31" s="191"/>
      <c r="Q31" s="31"/>
      <c r="R31" s="32"/>
    </row>
    <row r="32" spans="2:18" s="1" customFormat="1" ht="14.45" customHeight="1" x14ac:dyDescent="0.3">
      <c r="B32" s="30"/>
      <c r="C32" s="31"/>
      <c r="D32" s="31"/>
      <c r="E32" s="37" t="s">
        <v>40</v>
      </c>
      <c r="F32" s="38">
        <v>0.2</v>
      </c>
      <c r="G32" s="96" t="s">
        <v>39</v>
      </c>
      <c r="H32" s="214">
        <f>ROUND((SUM(BF102:BF103)+SUM(BF120:BF335)), 2)</f>
        <v>0</v>
      </c>
      <c r="I32" s="191"/>
      <c r="J32" s="191"/>
      <c r="K32" s="31"/>
      <c r="L32" s="31"/>
      <c r="M32" s="214">
        <f>ROUND(ROUND((SUM(BF102:BF103)+SUM(BF120:BF335)), 2)*F32, 2)</f>
        <v>0</v>
      </c>
      <c r="N32" s="191"/>
      <c r="O32" s="191"/>
      <c r="P32" s="191"/>
      <c r="Q32" s="31"/>
      <c r="R32" s="32"/>
    </row>
    <row r="33" spans="2:18" s="1" customFormat="1" ht="14.45" hidden="1" customHeight="1" x14ac:dyDescent="0.3">
      <c r="B33" s="30"/>
      <c r="C33" s="31"/>
      <c r="D33" s="31"/>
      <c r="E33" s="37" t="s">
        <v>41</v>
      </c>
      <c r="F33" s="38">
        <v>0.2</v>
      </c>
      <c r="G33" s="96" t="s">
        <v>39</v>
      </c>
      <c r="H33" s="214">
        <f>ROUND((SUM(BG102:BG103)+SUM(BG120:BG335)), 2)</f>
        <v>0</v>
      </c>
      <c r="I33" s="191"/>
      <c r="J33" s="191"/>
      <c r="K33" s="31"/>
      <c r="L33" s="31"/>
      <c r="M33" s="214">
        <v>0</v>
      </c>
      <c r="N33" s="191"/>
      <c r="O33" s="191"/>
      <c r="P33" s="191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96" t="s">
        <v>39</v>
      </c>
      <c r="H34" s="214">
        <f>ROUND((SUM(BH102:BH103)+SUM(BH120:BH335)), 2)</f>
        <v>0</v>
      </c>
      <c r="I34" s="191"/>
      <c r="J34" s="191"/>
      <c r="K34" s="31"/>
      <c r="L34" s="31"/>
      <c r="M34" s="214">
        <v>0</v>
      </c>
      <c r="N34" s="191"/>
      <c r="O34" s="191"/>
      <c r="P34" s="191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</v>
      </c>
      <c r="G35" s="96" t="s">
        <v>39</v>
      </c>
      <c r="H35" s="214">
        <f>ROUND((SUM(BI102:BI103)+SUM(BI120:BI335)), 2)</f>
        <v>0</v>
      </c>
      <c r="I35" s="191"/>
      <c r="J35" s="191"/>
      <c r="K35" s="31"/>
      <c r="L35" s="31"/>
      <c r="M35" s="214">
        <v>0</v>
      </c>
      <c r="N35" s="191"/>
      <c r="O35" s="191"/>
      <c r="P35" s="191"/>
      <c r="Q35" s="31"/>
      <c r="R35" s="32"/>
    </row>
    <row r="36" spans="2:18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5.35" customHeight="1" x14ac:dyDescent="0.3">
      <c r="B37" s="30"/>
      <c r="C37" s="93"/>
      <c r="D37" s="97" t="s">
        <v>44</v>
      </c>
      <c r="E37" s="70"/>
      <c r="F37" s="70"/>
      <c r="G37" s="98" t="s">
        <v>45</v>
      </c>
      <c r="H37" s="99" t="s">
        <v>46</v>
      </c>
      <c r="I37" s="70"/>
      <c r="J37" s="70"/>
      <c r="K37" s="70"/>
      <c r="L37" s="215">
        <f>SUM(M29:M35)</f>
        <v>0</v>
      </c>
      <c r="M37" s="203"/>
      <c r="N37" s="203"/>
      <c r="O37" s="203"/>
      <c r="P37" s="205"/>
      <c r="Q37" s="93"/>
      <c r="R37" s="32"/>
    </row>
    <row r="38" spans="2:18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47</v>
      </c>
      <c r="E50" s="46"/>
      <c r="F50" s="46"/>
      <c r="G50" s="46"/>
      <c r="H50" s="47"/>
      <c r="I50" s="31"/>
      <c r="J50" s="45" t="s">
        <v>48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49</v>
      </c>
      <c r="E59" s="51"/>
      <c r="F59" s="51"/>
      <c r="G59" s="52" t="s">
        <v>50</v>
      </c>
      <c r="H59" s="53"/>
      <c r="I59" s="31"/>
      <c r="J59" s="50" t="s">
        <v>49</v>
      </c>
      <c r="K59" s="51"/>
      <c r="L59" s="51"/>
      <c r="M59" s="51"/>
      <c r="N59" s="52" t="s">
        <v>50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51</v>
      </c>
      <c r="E61" s="46"/>
      <c r="F61" s="46"/>
      <c r="G61" s="46"/>
      <c r="H61" s="47"/>
      <c r="I61" s="31"/>
      <c r="J61" s="45" t="s">
        <v>52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49</v>
      </c>
      <c r="E70" s="51"/>
      <c r="F70" s="51"/>
      <c r="G70" s="52" t="s">
        <v>50</v>
      </c>
      <c r="H70" s="53"/>
      <c r="I70" s="31"/>
      <c r="J70" s="50" t="s">
        <v>49</v>
      </c>
      <c r="K70" s="51"/>
      <c r="L70" s="51"/>
      <c r="M70" s="51"/>
      <c r="N70" s="52" t="s">
        <v>50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2" t="s">
        <v>87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950000000000003" customHeight="1" x14ac:dyDescent="0.3">
      <c r="B78" s="30"/>
      <c r="C78" s="64" t="s">
        <v>13</v>
      </c>
      <c r="D78" s="31"/>
      <c r="E78" s="31"/>
      <c r="F78" s="192" t="str">
        <f>F6</f>
        <v>Multifunkčné ihrisko, detské ihrisko a workout ihrisko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31"/>
      <c r="R78" s="32"/>
    </row>
    <row r="79" spans="2:18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 x14ac:dyDescent="0.3">
      <c r="B80" s="30"/>
      <c r="C80" s="27" t="s">
        <v>17</v>
      </c>
      <c r="D80" s="31"/>
      <c r="E80" s="31"/>
      <c r="F80" s="25" t="str">
        <f>F8</f>
        <v xml:space="preserve"> </v>
      </c>
      <c r="G80" s="31"/>
      <c r="H80" s="31"/>
      <c r="I80" s="31"/>
      <c r="J80" s="31"/>
      <c r="K80" s="27" t="s">
        <v>19</v>
      </c>
      <c r="L80" s="31"/>
      <c r="M80" s="212" t="str">
        <f>IF(O8="","",O8)</f>
        <v>10. 11. 2017</v>
      </c>
      <c r="N80" s="191"/>
      <c r="O80" s="191"/>
      <c r="P80" s="191"/>
      <c r="Q80" s="31"/>
      <c r="R80" s="32"/>
    </row>
    <row r="81" spans="2:47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47" s="1" customFormat="1" ht="15" x14ac:dyDescent="0.3">
      <c r="B82" s="30"/>
      <c r="C82" s="27" t="s">
        <v>21</v>
      </c>
      <c r="D82" s="31"/>
      <c r="E82" s="31"/>
      <c r="F82" s="25" t="str">
        <f>E11</f>
        <v>Obec Liptovská Sielnica</v>
      </c>
      <c r="G82" s="31"/>
      <c r="H82" s="31"/>
      <c r="I82" s="31"/>
      <c r="J82" s="31"/>
      <c r="K82" s="27" t="s">
        <v>26</v>
      </c>
      <c r="L82" s="31"/>
      <c r="M82" s="184" t="str">
        <f>E17</f>
        <v>VIZUALDK projekt, s.r.o.</v>
      </c>
      <c r="N82" s="191"/>
      <c r="O82" s="191"/>
      <c r="P82" s="191"/>
      <c r="Q82" s="191"/>
      <c r="R82" s="32"/>
    </row>
    <row r="83" spans="2:47" s="1" customFormat="1" ht="14.45" customHeight="1" x14ac:dyDescent="0.3">
      <c r="B83" s="30"/>
      <c r="C83" s="27" t="s">
        <v>25</v>
      </c>
      <c r="D83" s="31"/>
      <c r="E83" s="31"/>
      <c r="F83" s="25" t="str">
        <f>IF(E14="","",E14)</f>
        <v xml:space="preserve"> </v>
      </c>
      <c r="G83" s="31"/>
      <c r="H83" s="31"/>
      <c r="I83" s="31"/>
      <c r="J83" s="31"/>
      <c r="K83" s="27" t="s">
        <v>32</v>
      </c>
      <c r="L83" s="31"/>
      <c r="M83" s="184" t="str">
        <f>E20</f>
        <v xml:space="preserve"> </v>
      </c>
      <c r="N83" s="191"/>
      <c r="O83" s="191"/>
      <c r="P83" s="191"/>
      <c r="Q83" s="191"/>
      <c r="R83" s="32"/>
    </row>
    <row r="84" spans="2:47" s="1" customFormat="1" ht="10.35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47" s="1" customFormat="1" ht="29.25" customHeight="1" x14ac:dyDescent="0.3">
      <c r="B85" s="30"/>
      <c r="C85" s="220" t="s">
        <v>88</v>
      </c>
      <c r="D85" s="221"/>
      <c r="E85" s="221"/>
      <c r="F85" s="221"/>
      <c r="G85" s="221"/>
      <c r="H85" s="93"/>
      <c r="I85" s="93"/>
      <c r="J85" s="93"/>
      <c r="K85" s="93"/>
      <c r="L85" s="93"/>
      <c r="M85" s="93"/>
      <c r="N85" s="220" t="s">
        <v>89</v>
      </c>
      <c r="O85" s="191"/>
      <c r="P85" s="191"/>
      <c r="Q85" s="191"/>
      <c r="R85" s="32"/>
    </row>
    <row r="86" spans="2:47" s="1" customFormat="1" ht="10.35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 x14ac:dyDescent="0.3">
      <c r="B87" s="30"/>
      <c r="C87" s="100" t="s">
        <v>90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198">
        <f>N120</f>
        <v>0</v>
      </c>
      <c r="O87" s="191"/>
      <c r="P87" s="191"/>
      <c r="Q87" s="191"/>
      <c r="R87" s="32"/>
      <c r="AU87" s="16" t="s">
        <v>91</v>
      </c>
    </row>
    <row r="88" spans="2:47" s="6" customFormat="1" ht="24.95" customHeight="1" x14ac:dyDescent="0.3">
      <c r="B88" s="101"/>
      <c r="C88" s="102"/>
      <c r="D88" s="103" t="s">
        <v>92</v>
      </c>
      <c r="E88" s="102"/>
      <c r="F88" s="102"/>
      <c r="G88" s="102"/>
      <c r="H88" s="102"/>
      <c r="I88" s="102"/>
      <c r="J88" s="102"/>
      <c r="K88" s="102"/>
      <c r="L88" s="102"/>
      <c r="M88" s="102"/>
      <c r="N88" s="218">
        <f>N121</f>
        <v>0</v>
      </c>
      <c r="O88" s="219"/>
      <c r="P88" s="219"/>
      <c r="Q88" s="219"/>
      <c r="R88" s="104"/>
    </row>
    <row r="89" spans="2:47" s="7" customFormat="1" ht="19.899999999999999" customHeight="1" x14ac:dyDescent="0.3">
      <c r="B89" s="105"/>
      <c r="C89" s="106"/>
      <c r="D89" s="107" t="s">
        <v>93</v>
      </c>
      <c r="E89" s="106"/>
      <c r="F89" s="106"/>
      <c r="G89" s="106"/>
      <c r="H89" s="106"/>
      <c r="I89" s="106"/>
      <c r="J89" s="106"/>
      <c r="K89" s="106"/>
      <c r="L89" s="106"/>
      <c r="M89" s="106"/>
      <c r="N89" s="216">
        <f>N122</f>
        <v>0</v>
      </c>
      <c r="O89" s="217"/>
      <c r="P89" s="217"/>
      <c r="Q89" s="217"/>
      <c r="R89" s="108"/>
    </row>
    <row r="90" spans="2:47" s="7" customFormat="1" ht="19.899999999999999" customHeight="1" x14ac:dyDescent="0.3">
      <c r="B90" s="105"/>
      <c r="C90" s="106"/>
      <c r="D90" s="107" t="s">
        <v>94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16">
        <f>N186</f>
        <v>0</v>
      </c>
      <c r="O90" s="217"/>
      <c r="P90" s="217"/>
      <c r="Q90" s="217"/>
      <c r="R90" s="108"/>
    </row>
    <row r="91" spans="2:47" s="7" customFormat="1" ht="19.899999999999999" customHeight="1" x14ac:dyDescent="0.3">
      <c r="B91" s="105"/>
      <c r="C91" s="106"/>
      <c r="D91" s="107" t="s">
        <v>95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16">
        <f>N215</f>
        <v>0</v>
      </c>
      <c r="O91" s="217"/>
      <c r="P91" s="217"/>
      <c r="Q91" s="217"/>
      <c r="R91" s="108"/>
    </row>
    <row r="92" spans="2:47" s="7" customFormat="1" ht="19.899999999999999" customHeight="1" x14ac:dyDescent="0.3">
      <c r="B92" s="105"/>
      <c r="C92" s="106"/>
      <c r="D92" s="107" t="s">
        <v>96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16">
        <f>N245</f>
        <v>0</v>
      </c>
      <c r="O92" s="217"/>
      <c r="P92" s="217"/>
      <c r="Q92" s="217"/>
      <c r="R92" s="108"/>
    </row>
    <row r="93" spans="2:47" s="7" customFormat="1" ht="19.899999999999999" customHeight="1" x14ac:dyDescent="0.3">
      <c r="B93" s="105"/>
      <c r="C93" s="106"/>
      <c r="D93" s="107" t="s">
        <v>97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16">
        <f>N257</f>
        <v>0</v>
      </c>
      <c r="O93" s="217"/>
      <c r="P93" s="217"/>
      <c r="Q93" s="217"/>
      <c r="R93" s="108"/>
    </row>
    <row r="94" spans="2:47" s="7" customFormat="1" ht="19.899999999999999" customHeight="1" x14ac:dyDescent="0.3">
      <c r="B94" s="105"/>
      <c r="C94" s="106"/>
      <c r="D94" s="107" t="s">
        <v>98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16">
        <f>N271</f>
        <v>0</v>
      </c>
      <c r="O94" s="217"/>
      <c r="P94" s="217"/>
      <c r="Q94" s="217"/>
      <c r="R94" s="108"/>
    </row>
    <row r="95" spans="2:47" s="6" customFormat="1" ht="24.95" customHeight="1" x14ac:dyDescent="0.3">
      <c r="B95" s="101"/>
      <c r="C95" s="102"/>
      <c r="D95" s="103" t="s">
        <v>99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18">
        <f>N273</f>
        <v>0</v>
      </c>
      <c r="O95" s="219"/>
      <c r="P95" s="219"/>
      <c r="Q95" s="219"/>
      <c r="R95" s="104"/>
    </row>
    <row r="96" spans="2:47" s="7" customFormat="1" ht="19.899999999999999" customHeight="1" x14ac:dyDescent="0.3">
      <c r="B96" s="105"/>
      <c r="C96" s="106"/>
      <c r="D96" s="107" t="s">
        <v>100</v>
      </c>
      <c r="E96" s="106"/>
      <c r="F96" s="106"/>
      <c r="G96" s="106"/>
      <c r="H96" s="106"/>
      <c r="I96" s="106"/>
      <c r="J96" s="106"/>
      <c r="K96" s="106"/>
      <c r="L96" s="106"/>
      <c r="M96" s="106"/>
      <c r="N96" s="216">
        <f>N274</f>
        <v>0</v>
      </c>
      <c r="O96" s="217"/>
      <c r="P96" s="217"/>
      <c r="Q96" s="217"/>
      <c r="R96" s="108"/>
    </row>
    <row r="97" spans="2:21" s="6" customFormat="1" ht="24.95" customHeight="1" x14ac:dyDescent="0.3">
      <c r="B97" s="101"/>
      <c r="C97" s="102"/>
      <c r="D97" s="103" t="s">
        <v>101</v>
      </c>
      <c r="E97" s="102"/>
      <c r="F97" s="102"/>
      <c r="G97" s="102"/>
      <c r="H97" s="102"/>
      <c r="I97" s="102"/>
      <c r="J97" s="102"/>
      <c r="K97" s="102"/>
      <c r="L97" s="102"/>
      <c r="M97" s="102"/>
      <c r="N97" s="218">
        <f>N289</f>
        <v>0</v>
      </c>
      <c r="O97" s="219"/>
      <c r="P97" s="219"/>
      <c r="Q97" s="219"/>
      <c r="R97" s="104"/>
    </row>
    <row r="98" spans="2:21" s="7" customFormat="1" ht="19.899999999999999" customHeight="1" x14ac:dyDescent="0.3">
      <c r="B98" s="105"/>
      <c r="C98" s="106"/>
      <c r="D98" s="107" t="s">
        <v>102</v>
      </c>
      <c r="E98" s="106"/>
      <c r="F98" s="106"/>
      <c r="G98" s="106"/>
      <c r="H98" s="106"/>
      <c r="I98" s="106"/>
      <c r="J98" s="106"/>
      <c r="K98" s="106"/>
      <c r="L98" s="106"/>
      <c r="M98" s="106"/>
      <c r="N98" s="216">
        <f>N290</f>
        <v>0</v>
      </c>
      <c r="O98" s="217"/>
      <c r="P98" s="217"/>
      <c r="Q98" s="217"/>
      <c r="R98" s="108"/>
    </row>
    <row r="99" spans="2:21" s="7" customFormat="1" ht="19.899999999999999" customHeight="1" x14ac:dyDescent="0.3">
      <c r="B99" s="105"/>
      <c r="C99" s="106"/>
      <c r="D99" s="107" t="s">
        <v>103</v>
      </c>
      <c r="E99" s="106"/>
      <c r="F99" s="106"/>
      <c r="G99" s="106"/>
      <c r="H99" s="106"/>
      <c r="I99" s="106"/>
      <c r="J99" s="106"/>
      <c r="K99" s="106"/>
      <c r="L99" s="106"/>
      <c r="M99" s="106"/>
      <c r="N99" s="216">
        <f>N317</f>
        <v>0</v>
      </c>
      <c r="O99" s="217"/>
      <c r="P99" s="217"/>
      <c r="Q99" s="217"/>
      <c r="R99" s="108"/>
    </row>
    <row r="100" spans="2:21" s="6" customFormat="1" ht="24.95" customHeight="1" x14ac:dyDescent="0.3">
      <c r="B100" s="101"/>
      <c r="C100" s="102"/>
      <c r="D100" s="103" t="s">
        <v>104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218">
        <f>N325</f>
        <v>0</v>
      </c>
      <c r="O100" s="219"/>
      <c r="P100" s="219"/>
      <c r="Q100" s="219"/>
      <c r="R100" s="104"/>
    </row>
    <row r="101" spans="2:21" s="1" customFormat="1" ht="21.75" customHeight="1" x14ac:dyDescent="0.3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21" s="1" customFormat="1" ht="29.25" customHeight="1" x14ac:dyDescent="0.3">
      <c r="B102" s="30"/>
      <c r="C102" s="100" t="s">
        <v>105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55">
        <v>0</v>
      </c>
      <c r="O102" s="191"/>
      <c r="P102" s="191"/>
      <c r="Q102" s="191"/>
      <c r="R102" s="32"/>
      <c r="T102" s="109"/>
      <c r="U102" s="110" t="s">
        <v>37</v>
      </c>
    </row>
    <row r="103" spans="2:21" s="1" customFormat="1" ht="18" customHeight="1" x14ac:dyDescent="0.3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21" s="1" customFormat="1" ht="29.25" customHeight="1" x14ac:dyDescent="0.3">
      <c r="B104" s="30"/>
      <c r="C104" s="92" t="s">
        <v>82</v>
      </c>
      <c r="D104" s="93"/>
      <c r="E104" s="93"/>
      <c r="F104" s="93"/>
      <c r="G104" s="93"/>
      <c r="H104" s="93"/>
      <c r="I104" s="93"/>
      <c r="J104" s="93"/>
      <c r="K104" s="93"/>
      <c r="L104" s="206">
        <f>ROUND(SUM(N87+N102),2)</f>
        <v>0</v>
      </c>
      <c r="M104" s="221"/>
      <c r="N104" s="221"/>
      <c r="O104" s="221"/>
      <c r="P104" s="221"/>
      <c r="Q104" s="221"/>
      <c r="R104" s="32"/>
    </row>
    <row r="105" spans="2:21" s="1" customFormat="1" ht="6.95" customHeight="1" x14ac:dyDescent="0.3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21" s="1" customFormat="1" ht="6.95" customHeight="1" x14ac:dyDescent="0.3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21" s="1" customFormat="1" ht="36.950000000000003" customHeight="1" x14ac:dyDescent="0.3">
      <c r="B110" s="30"/>
      <c r="C110" s="182" t="s">
        <v>106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32"/>
    </row>
    <row r="111" spans="2:21" s="1" customFormat="1" ht="6.95" customHeight="1" x14ac:dyDescent="0.3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21" s="1" customFormat="1" ht="36.950000000000003" customHeight="1" x14ac:dyDescent="0.3">
      <c r="B112" s="30"/>
      <c r="C112" s="64" t="s">
        <v>13</v>
      </c>
      <c r="D112" s="31"/>
      <c r="E112" s="31"/>
      <c r="F112" s="192" t="str">
        <f>F6</f>
        <v>Multifunkčné ihrisko, detské ihrisko a workout ihrisko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31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18" customHeight="1" x14ac:dyDescent="0.3">
      <c r="B114" s="30"/>
      <c r="C114" s="27" t="s">
        <v>17</v>
      </c>
      <c r="D114" s="31"/>
      <c r="E114" s="31"/>
      <c r="F114" s="25" t="str">
        <f>F8</f>
        <v xml:space="preserve"> </v>
      </c>
      <c r="G114" s="31"/>
      <c r="H114" s="31"/>
      <c r="I114" s="31"/>
      <c r="J114" s="31"/>
      <c r="K114" s="27" t="s">
        <v>19</v>
      </c>
      <c r="L114" s="31"/>
      <c r="M114" s="212" t="str">
        <f>IF(O8="","",O8)</f>
        <v>10. 11. 2017</v>
      </c>
      <c r="N114" s="191"/>
      <c r="O114" s="191"/>
      <c r="P114" s="191"/>
      <c r="Q114" s="31"/>
      <c r="R114" s="32"/>
    </row>
    <row r="115" spans="2:65" s="1" customFormat="1" ht="6.95" customHeight="1" x14ac:dyDescent="0.3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65" s="1" customFormat="1" ht="15" x14ac:dyDescent="0.3">
      <c r="B116" s="30"/>
      <c r="C116" s="27" t="s">
        <v>21</v>
      </c>
      <c r="D116" s="31"/>
      <c r="E116" s="31"/>
      <c r="F116" s="25" t="str">
        <f>E11</f>
        <v>Obec Liptovská Sielnica</v>
      </c>
      <c r="G116" s="31"/>
      <c r="H116" s="31"/>
      <c r="I116" s="31"/>
      <c r="J116" s="31"/>
      <c r="K116" s="27" t="s">
        <v>26</v>
      </c>
      <c r="L116" s="31"/>
      <c r="M116" s="184" t="str">
        <f>E17</f>
        <v>VIZUALDK projekt, s.r.o.</v>
      </c>
      <c r="N116" s="191"/>
      <c r="O116" s="191"/>
      <c r="P116" s="191"/>
      <c r="Q116" s="191"/>
      <c r="R116" s="32"/>
    </row>
    <row r="117" spans="2:65" s="1" customFormat="1" ht="14.45" customHeight="1" x14ac:dyDescent="0.3">
      <c r="B117" s="30"/>
      <c r="C117" s="27" t="s">
        <v>25</v>
      </c>
      <c r="D117" s="31"/>
      <c r="E117" s="31"/>
      <c r="F117" s="25" t="str">
        <f>IF(E14="","",E14)</f>
        <v xml:space="preserve"> </v>
      </c>
      <c r="G117" s="31"/>
      <c r="H117" s="31"/>
      <c r="I117" s="31"/>
      <c r="J117" s="31"/>
      <c r="K117" s="27" t="s">
        <v>32</v>
      </c>
      <c r="L117" s="31"/>
      <c r="M117" s="184" t="str">
        <f>E20</f>
        <v xml:space="preserve"> </v>
      </c>
      <c r="N117" s="191"/>
      <c r="O117" s="191"/>
      <c r="P117" s="191"/>
      <c r="Q117" s="191"/>
      <c r="R117" s="32"/>
    </row>
    <row r="118" spans="2:65" s="1" customFormat="1" ht="10.3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8" customFormat="1" ht="29.25" customHeight="1" x14ac:dyDescent="0.3">
      <c r="B119" s="111"/>
      <c r="C119" s="112" t="s">
        <v>107</v>
      </c>
      <c r="D119" s="113" t="s">
        <v>108</v>
      </c>
      <c r="E119" s="113" t="s">
        <v>55</v>
      </c>
      <c r="F119" s="222" t="s">
        <v>109</v>
      </c>
      <c r="G119" s="223"/>
      <c r="H119" s="223"/>
      <c r="I119" s="223"/>
      <c r="J119" s="113" t="s">
        <v>110</v>
      </c>
      <c r="K119" s="113" t="s">
        <v>111</v>
      </c>
      <c r="L119" s="224" t="s">
        <v>112</v>
      </c>
      <c r="M119" s="223"/>
      <c r="N119" s="222" t="s">
        <v>89</v>
      </c>
      <c r="O119" s="223"/>
      <c r="P119" s="223"/>
      <c r="Q119" s="225"/>
      <c r="R119" s="114"/>
      <c r="T119" s="71" t="s">
        <v>113</v>
      </c>
      <c r="U119" s="72" t="s">
        <v>37</v>
      </c>
      <c r="V119" s="72" t="s">
        <v>114</v>
      </c>
      <c r="W119" s="72" t="s">
        <v>115</v>
      </c>
      <c r="X119" s="72" t="s">
        <v>116</v>
      </c>
      <c r="Y119" s="72" t="s">
        <v>117</v>
      </c>
      <c r="Z119" s="72" t="s">
        <v>118</v>
      </c>
      <c r="AA119" s="73" t="s">
        <v>119</v>
      </c>
    </row>
    <row r="120" spans="2:65" s="1" customFormat="1" ht="29.25" customHeight="1" x14ac:dyDescent="0.35">
      <c r="B120" s="30"/>
      <c r="C120" s="75" t="s">
        <v>85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32">
        <f>BK120</f>
        <v>0</v>
      </c>
      <c r="O120" s="233"/>
      <c r="P120" s="233"/>
      <c r="Q120" s="233"/>
      <c r="R120" s="32"/>
      <c r="T120" s="74"/>
      <c r="U120" s="46"/>
      <c r="V120" s="46"/>
      <c r="W120" s="115">
        <f>W121+W273+W289+W325</f>
        <v>1081.2774090000003</v>
      </c>
      <c r="X120" s="46"/>
      <c r="Y120" s="115">
        <f>Y121+Y273+Y289+Y325</f>
        <v>546.95826839000017</v>
      </c>
      <c r="Z120" s="46"/>
      <c r="AA120" s="116">
        <f>AA121+AA273+AA289+AA325</f>
        <v>1.71</v>
      </c>
      <c r="AT120" s="16" t="s">
        <v>72</v>
      </c>
      <c r="AU120" s="16" t="s">
        <v>91</v>
      </c>
      <c r="BK120" s="117">
        <f>BK121+BK273+BK289+BK325</f>
        <v>0</v>
      </c>
    </row>
    <row r="121" spans="2:65" s="9" customFormat="1" ht="37.35" customHeight="1" x14ac:dyDescent="0.35">
      <c r="B121" s="118"/>
      <c r="C121" s="119"/>
      <c r="D121" s="120" t="s">
        <v>92</v>
      </c>
      <c r="E121" s="120"/>
      <c r="F121" s="120"/>
      <c r="G121" s="120"/>
      <c r="H121" s="120"/>
      <c r="I121" s="120"/>
      <c r="J121" s="120"/>
      <c r="K121" s="120"/>
      <c r="L121" s="120"/>
      <c r="M121" s="120"/>
      <c r="N121" s="234">
        <f>BK121</f>
        <v>0</v>
      </c>
      <c r="O121" s="235"/>
      <c r="P121" s="235"/>
      <c r="Q121" s="235"/>
      <c r="R121" s="121"/>
      <c r="T121" s="122"/>
      <c r="U121" s="119"/>
      <c r="V121" s="119"/>
      <c r="W121" s="123">
        <f>W122+W186+W215+W245+W257+W271</f>
        <v>724.00762800000007</v>
      </c>
      <c r="X121" s="119"/>
      <c r="Y121" s="123">
        <f>Y122+Y186+Y215+Y245+Y257+Y271</f>
        <v>501.39186519000009</v>
      </c>
      <c r="Z121" s="119"/>
      <c r="AA121" s="124">
        <f>AA122+AA186+AA215+AA245+AA257+AA271</f>
        <v>0</v>
      </c>
      <c r="AR121" s="125" t="s">
        <v>77</v>
      </c>
      <c r="AT121" s="126" t="s">
        <v>72</v>
      </c>
      <c r="AU121" s="126" t="s">
        <v>73</v>
      </c>
      <c r="AY121" s="125" t="s">
        <v>120</v>
      </c>
      <c r="BK121" s="127">
        <f>BK122+BK186+BK215+BK245+BK257+BK271</f>
        <v>0</v>
      </c>
    </row>
    <row r="122" spans="2:65" s="9" customFormat="1" ht="19.899999999999999" customHeight="1" x14ac:dyDescent="0.3">
      <c r="B122" s="118"/>
      <c r="C122" s="119"/>
      <c r="D122" s="128" t="s">
        <v>93</v>
      </c>
      <c r="E122" s="128"/>
      <c r="F122" s="128"/>
      <c r="G122" s="128"/>
      <c r="H122" s="128"/>
      <c r="I122" s="128"/>
      <c r="J122" s="128"/>
      <c r="K122" s="128"/>
      <c r="L122" s="128"/>
      <c r="M122" s="128"/>
      <c r="N122" s="236">
        <f>BK122</f>
        <v>0</v>
      </c>
      <c r="O122" s="237"/>
      <c r="P122" s="237"/>
      <c r="Q122" s="237"/>
      <c r="R122" s="121"/>
      <c r="T122" s="122"/>
      <c r="U122" s="119"/>
      <c r="V122" s="119"/>
      <c r="W122" s="123">
        <f>SUM(W123:W185)</f>
        <v>264.72279500000002</v>
      </c>
      <c r="X122" s="119"/>
      <c r="Y122" s="123">
        <f>SUM(Y123:Y185)</f>
        <v>28.602128199999999</v>
      </c>
      <c r="Z122" s="119"/>
      <c r="AA122" s="124">
        <f>SUM(AA123:AA185)</f>
        <v>0</v>
      </c>
      <c r="AR122" s="125" t="s">
        <v>77</v>
      </c>
      <c r="AT122" s="126" t="s">
        <v>72</v>
      </c>
      <c r="AU122" s="126" t="s">
        <v>77</v>
      </c>
      <c r="AY122" s="125" t="s">
        <v>120</v>
      </c>
      <c r="BK122" s="127">
        <f>SUM(BK123:BK185)</f>
        <v>0</v>
      </c>
    </row>
    <row r="123" spans="2:65" s="1" customFormat="1" ht="44.25" customHeight="1" x14ac:dyDescent="0.3">
      <c r="B123" s="129"/>
      <c r="C123" s="130" t="s">
        <v>77</v>
      </c>
      <c r="D123" s="130" t="s">
        <v>121</v>
      </c>
      <c r="E123" s="131" t="s">
        <v>122</v>
      </c>
      <c r="F123" s="226" t="s">
        <v>123</v>
      </c>
      <c r="G123" s="227"/>
      <c r="H123" s="227"/>
      <c r="I123" s="227"/>
      <c r="J123" s="132" t="s">
        <v>124</v>
      </c>
      <c r="K123" s="133">
        <v>696.73</v>
      </c>
      <c r="L123" s="228"/>
      <c r="M123" s="227"/>
      <c r="N123" s="228">
        <f>ROUND(L123*K123,3)</f>
        <v>0</v>
      </c>
      <c r="O123" s="227"/>
      <c r="P123" s="227"/>
      <c r="Q123" s="227"/>
      <c r="R123" s="134"/>
      <c r="T123" s="135" t="s">
        <v>3</v>
      </c>
      <c r="U123" s="39" t="s">
        <v>40</v>
      </c>
      <c r="V123" s="136">
        <v>0.01</v>
      </c>
      <c r="W123" s="136">
        <f>V123*K123</f>
        <v>6.9673000000000007</v>
      </c>
      <c r="X123" s="136">
        <v>0</v>
      </c>
      <c r="Y123" s="136">
        <f>X123*K123</f>
        <v>0</v>
      </c>
      <c r="Z123" s="136">
        <v>0</v>
      </c>
      <c r="AA123" s="137">
        <f>Z123*K123</f>
        <v>0</v>
      </c>
      <c r="AR123" s="16" t="s">
        <v>125</v>
      </c>
      <c r="AT123" s="16" t="s">
        <v>121</v>
      </c>
      <c r="AU123" s="16" t="s">
        <v>126</v>
      </c>
      <c r="AY123" s="16" t="s">
        <v>120</v>
      </c>
      <c r="BE123" s="138">
        <f>IF(U123="základná",N123,0)</f>
        <v>0</v>
      </c>
      <c r="BF123" s="138">
        <f>IF(U123="znížená",N123,0)</f>
        <v>0</v>
      </c>
      <c r="BG123" s="138">
        <f>IF(U123="zákl. prenesená",N123,0)</f>
        <v>0</v>
      </c>
      <c r="BH123" s="138">
        <f>IF(U123="zníž. prenesená",N123,0)</f>
        <v>0</v>
      </c>
      <c r="BI123" s="138">
        <f>IF(U123="nulová",N123,0)</f>
        <v>0</v>
      </c>
      <c r="BJ123" s="16" t="s">
        <v>126</v>
      </c>
      <c r="BK123" s="139">
        <f>ROUND(L123*K123,3)</f>
        <v>0</v>
      </c>
      <c r="BL123" s="16" t="s">
        <v>125</v>
      </c>
      <c r="BM123" s="16" t="s">
        <v>127</v>
      </c>
    </row>
    <row r="124" spans="2:65" s="10" customFormat="1" ht="31.5" customHeight="1" x14ac:dyDescent="0.3">
      <c r="B124" s="140"/>
      <c r="C124" s="141"/>
      <c r="D124" s="141"/>
      <c r="E124" s="142" t="s">
        <v>3</v>
      </c>
      <c r="F124" s="229" t="s">
        <v>128</v>
      </c>
      <c r="G124" s="230"/>
      <c r="H124" s="230"/>
      <c r="I124" s="230"/>
      <c r="J124" s="141"/>
      <c r="K124" s="143">
        <v>438.66</v>
      </c>
      <c r="L124" s="141"/>
      <c r="M124" s="141"/>
      <c r="N124" s="141"/>
      <c r="O124" s="141"/>
      <c r="P124" s="141"/>
      <c r="Q124" s="141"/>
      <c r="R124" s="144"/>
      <c r="T124" s="145"/>
      <c r="U124" s="141"/>
      <c r="V124" s="141"/>
      <c r="W124" s="141"/>
      <c r="X124" s="141"/>
      <c r="Y124" s="141"/>
      <c r="Z124" s="141"/>
      <c r="AA124" s="146"/>
      <c r="AT124" s="147" t="s">
        <v>129</v>
      </c>
      <c r="AU124" s="147" t="s">
        <v>126</v>
      </c>
      <c r="AV124" s="10" t="s">
        <v>126</v>
      </c>
      <c r="AW124" s="10" t="s">
        <v>30</v>
      </c>
      <c r="AX124" s="10" t="s">
        <v>73</v>
      </c>
      <c r="AY124" s="147" t="s">
        <v>120</v>
      </c>
    </row>
    <row r="125" spans="2:65" s="10" customFormat="1" ht="22.5" customHeight="1" x14ac:dyDescent="0.3">
      <c r="B125" s="140"/>
      <c r="C125" s="141"/>
      <c r="D125" s="141"/>
      <c r="E125" s="142" t="s">
        <v>3</v>
      </c>
      <c r="F125" s="231" t="s">
        <v>130</v>
      </c>
      <c r="G125" s="230"/>
      <c r="H125" s="230"/>
      <c r="I125" s="230"/>
      <c r="J125" s="141"/>
      <c r="K125" s="143">
        <v>49.95</v>
      </c>
      <c r="L125" s="141"/>
      <c r="M125" s="141"/>
      <c r="N125" s="141"/>
      <c r="O125" s="141"/>
      <c r="P125" s="141"/>
      <c r="Q125" s="141"/>
      <c r="R125" s="144"/>
      <c r="T125" s="145"/>
      <c r="U125" s="141"/>
      <c r="V125" s="141"/>
      <c r="W125" s="141"/>
      <c r="X125" s="141"/>
      <c r="Y125" s="141"/>
      <c r="Z125" s="141"/>
      <c r="AA125" s="146"/>
      <c r="AT125" s="147" t="s">
        <v>129</v>
      </c>
      <c r="AU125" s="147" t="s">
        <v>126</v>
      </c>
      <c r="AV125" s="10" t="s">
        <v>126</v>
      </c>
      <c r="AW125" s="10" t="s">
        <v>30</v>
      </c>
      <c r="AX125" s="10" t="s">
        <v>73</v>
      </c>
      <c r="AY125" s="147" t="s">
        <v>120</v>
      </c>
    </row>
    <row r="126" spans="2:65" s="10" customFormat="1" ht="31.5" customHeight="1" x14ac:dyDescent="0.3">
      <c r="B126" s="140"/>
      <c r="C126" s="141"/>
      <c r="D126" s="141"/>
      <c r="E126" s="142" t="s">
        <v>3</v>
      </c>
      <c r="F126" s="231" t="s">
        <v>131</v>
      </c>
      <c r="G126" s="230"/>
      <c r="H126" s="230"/>
      <c r="I126" s="230"/>
      <c r="J126" s="141"/>
      <c r="K126" s="143">
        <v>208.12</v>
      </c>
      <c r="L126" s="141"/>
      <c r="M126" s="141"/>
      <c r="N126" s="141"/>
      <c r="O126" s="141"/>
      <c r="P126" s="141"/>
      <c r="Q126" s="141"/>
      <c r="R126" s="144"/>
      <c r="T126" s="145"/>
      <c r="U126" s="141"/>
      <c r="V126" s="141"/>
      <c r="W126" s="141"/>
      <c r="X126" s="141"/>
      <c r="Y126" s="141"/>
      <c r="Z126" s="141"/>
      <c r="AA126" s="146"/>
      <c r="AT126" s="147" t="s">
        <v>129</v>
      </c>
      <c r="AU126" s="147" t="s">
        <v>126</v>
      </c>
      <c r="AV126" s="10" t="s">
        <v>126</v>
      </c>
      <c r="AW126" s="10" t="s">
        <v>30</v>
      </c>
      <c r="AX126" s="10" t="s">
        <v>73</v>
      </c>
      <c r="AY126" s="147" t="s">
        <v>120</v>
      </c>
    </row>
    <row r="127" spans="2:65" s="11" customFormat="1" ht="22.5" customHeight="1" x14ac:dyDescent="0.3">
      <c r="B127" s="148"/>
      <c r="C127" s="149"/>
      <c r="D127" s="149"/>
      <c r="E127" s="150" t="s">
        <v>3</v>
      </c>
      <c r="F127" s="238" t="s">
        <v>132</v>
      </c>
      <c r="G127" s="239"/>
      <c r="H127" s="239"/>
      <c r="I127" s="239"/>
      <c r="J127" s="149"/>
      <c r="K127" s="151">
        <v>696.73</v>
      </c>
      <c r="L127" s="149"/>
      <c r="M127" s="149"/>
      <c r="N127" s="149"/>
      <c r="O127" s="149"/>
      <c r="P127" s="149"/>
      <c r="Q127" s="149"/>
      <c r="R127" s="152"/>
      <c r="T127" s="153"/>
      <c r="U127" s="149"/>
      <c r="V127" s="149"/>
      <c r="W127" s="149"/>
      <c r="X127" s="149"/>
      <c r="Y127" s="149"/>
      <c r="Z127" s="149"/>
      <c r="AA127" s="154"/>
      <c r="AT127" s="155" t="s">
        <v>129</v>
      </c>
      <c r="AU127" s="155" t="s">
        <v>126</v>
      </c>
      <c r="AV127" s="11" t="s">
        <v>125</v>
      </c>
      <c r="AW127" s="11" t="s">
        <v>30</v>
      </c>
      <c r="AX127" s="11" t="s">
        <v>77</v>
      </c>
      <c r="AY127" s="155" t="s">
        <v>120</v>
      </c>
    </row>
    <row r="128" spans="2:65" s="1" customFormat="1" ht="44.25" customHeight="1" x14ac:dyDescent="0.3">
      <c r="B128" s="129"/>
      <c r="C128" s="130" t="s">
        <v>126</v>
      </c>
      <c r="D128" s="130" t="s">
        <v>121</v>
      </c>
      <c r="E128" s="131" t="s">
        <v>133</v>
      </c>
      <c r="F128" s="226" t="s">
        <v>134</v>
      </c>
      <c r="G128" s="227"/>
      <c r="H128" s="227"/>
      <c r="I128" s="227"/>
      <c r="J128" s="132" t="s">
        <v>135</v>
      </c>
      <c r="K128" s="133">
        <v>139.346</v>
      </c>
      <c r="L128" s="228"/>
      <c r="M128" s="227"/>
      <c r="N128" s="228">
        <f>ROUND(L128*K128,3)</f>
        <v>0</v>
      </c>
      <c r="O128" s="227"/>
      <c r="P128" s="227"/>
      <c r="Q128" s="227"/>
      <c r="R128" s="134"/>
      <c r="T128" s="135" t="s">
        <v>3</v>
      </c>
      <c r="U128" s="39" t="s">
        <v>40</v>
      </c>
      <c r="V128" s="136">
        <v>1.2999999999999999E-2</v>
      </c>
      <c r="W128" s="136">
        <f>V128*K128</f>
        <v>1.8114980000000001</v>
      </c>
      <c r="X128" s="136">
        <v>0</v>
      </c>
      <c r="Y128" s="136">
        <f>X128*K128</f>
        <v>0</v>
      </c>
      <c r="Z128" s="136">
        <v>0</v>
      </c>
      <c r="AA128" s="137">
        <f>Z128*K128</f>
        <v>0</v>
      </c>
      <c r="AR128" s="16" t="s">
        <v>125</v>
      </c>
      <c r="AT128" s="16" t="s">
        <v>121</v>
      </c>
      <c r="AU128" s="16" t="s">
        <v>126</v>
      </c>
      <c r="AY128" s="16" t="s">
        <v>120</v>
      </c>
      <c r="BE128" s="138">
        <f>IF(U128="základná",N128,0)</f>
        <v>0</v>
      </c>
      <c r="BF128" s="138">
        <f>IF(U128="znížená",N128,0)</f>
        <v>0</v>
      </c>
      <c r="BG128" s="138">
        <f>IF(U128="zákl. prenesená",N128,0)</f>
        <v>0</v>
      </c>
      <c r="BH128" s="138">
        <f>IF(U128="zníž. prenesená",N128,0)</f>
        <v>0</v>
      </c>
      <c r="BI128" s="138">
        <f>IF(U128="nulová",N128,0)</f>
        <v>0</v>
      </c>
      <c r="BJ128" s="16" t="s">
        <v>126</v>
      </c>
      <c r="BK128" s="139">
        <f>ROUND(L128*K128,3)</f>
        <v>0</v>
      </c>
      <c r="BL128" s="16" t="s">
        <v>125</v>
      </c>
      <c r="BM128" s="16" t="s">
        <v>136</v>
      </c>
    </row>
    <row r="129" spans="2:65" s="10" customFormat="1" ht="31.5" customHeight="1" x14ac:dyDescent="0.3">
      <c r="B129" s="140"/>
      <c r="C129" s="141"/>
      <c r="D129" s="141"/>
      <c r="E129" s="142" t="s">
        <v>3</v>
      </c>
      <c r="F129" s="229" t="s">
        <v>137</v>
      </c>
      <c r="G129" s="230"/>
      <c r="H129" s="230"/>
      <c r="I129" s="230"/>
      <c r="J129" s="141"/>
      <c r="K129" s="143">
        <v>87.731999999999999</v>
      </c>
      <c r="L129" s="141"/>
      <c r="M129" s="141"/>
      <c r="N129" s="141"/>
      <c r="O129" s="141"/>
      <c r="P129" s="141"/>
      <c r="Q129" s="141"/>
      <c r="R129" s="144"/>
      <c r="T129" s="145"/>
      <c r="U129" s="141"/>
      <c r="V129" s="141"/>
      <c r="W129" s="141"/>
      <c r="X129" s="141"/>
      <c r="Y129" s="141"/>
      <c r="Z129" s="141"/>
      <c r="AA129" s="146"/>
      <c r="AT129" s="147" t="s">
        <v>129</v>
      </c>
      <c r="AU129" s="147" t="s">
        <v>126</v>
      </c>
      <c r="AV129" s="10" t="s">
        <v>126</v>
      </c>
      <c r="AW129" s="10" t="s">
        <v>30</v>
      </c>
      <c r="AX129" s="10" t="s">
        <v>73</v>
      </c>
      <c r="AY129" s="147" t="s">
        <v>120</v>
      </c>
    </row>
    <row r="130" spans="2:65" s="10" customFormat="1" ht="22.5" customHeight="1" x14ac:dyDescent="0.3">
      <c r="B130" s="140"/>
      <c r="C130" s="141"/>
      <c r="D130" s="141"/>
      <c r="E130" s="142" t="s">
        <v>3</v>
      </c>
      <c r="F130" s="231" t="s">
        <v>138</v>
      </c>
      <c r="G130" s="230"/>
      <c r="H130" s="230"/>
      <c r="I130" s="230"/>
      <c r="J130" s="141"/>
      <c r="K130" s="143">
        <v>9.99</v>
      </c>
      <c r="L130" s="141"/>
      <c r="M130" s="141"/>
      <c r="N130" s="141"/>
      <c r="O130" s="141"/>
      <c r="P130" s="141"/>
      <c r="Q130" s="141"/>
      <c r="R130" s="144"/>
      <c r="T130" s="145"/>
      <c r="U130" s="141"/>
      <c r="V130" s="141"/>
      <c r="W130" s="141"/>
      <c r="X130" s="141"/>
      <c r="Y130" s="141"/>
      <c r="Z130" s="141"/>
      <c r="AA130" s="146"/>
      <c r="AT130" s="147" t="s">
        <v>129</v>
      </c>
      <c r="AU130" s="147" t="s">
        <v>126</v>
      </c>
      <c r="AV130" s="10" t="s">
        <v>126</v>
      </c>
      <c r="AW130" s="10" t="s">
        <v>30</v>
      </c>
      <c r="AX130" s="10" t="s">
        <v>73</v>
      </c>
      <c r="AY130" s="147" t="s">
        <v>120</v>
      </c>
    </row>
    <row r="131" spans="2:65" s="10" customFormat="1" ht="31.5" customHeight="1" x14ac:dyDescent="0.3">
      <c r="B131" s="140"/>
      <c r="C131" s="141"/>
      <c r="D131" s="141"/>
      <c r="E131" s="142" t="s">
        <v>3</v>
      </c>
      <c r="F131" s="231" t="s">
        <v>139</v>
      </c>
      <c r="G131" s="230"/>
      <c r="H131" s="230"/>
      <c r="I131" s="230"/>
      <c r="J131" s="141"/>
      <c r="K131" s="143">
        <v>41.624000000000002</v>
      </c>
      <c r="L131" s="141"/>
      <c r="M131" s="141"/>
      <c r="N131" s="141"/>
      <c r="O131" s="141"/>
      <c r="P131" s="141"/>
      <c r="Q131" s="141"/>
      <c r="R131" s="144"/>
      <c r="T131" s="145"/>
      <c r="U131" s="141"/>
      <c r="V131" s="141"/>
      <c r="W131" s="141"/>
      <c r="X131" s="141"/>
      <c r="Y131" s="141"/>
      <c r="Z131" s="141"/>
      <c r="AA131" s="146"/>
      <c r="AT131" s="147" t="s">
        <v>129</v>
      </c>
      <c r="AU131" s="147" t="s">
        <v>126</v>
      </c>
      <c r="AV131" s="10" t="s">
        <v>126</v>
      </c>
      <c r="AW131" s="10" t="s">
        <v>30</v>
      </c>
      <c r="AX131" s="10" t="s">
        <v>73</v>
      </c>
      <c r="AY131" s="147" t="s">
        <v>120</v>
      </c>
    </row>
    <row r="132" spans="2:65" s="11" customFormat="1" ht="22.5" customHeight="1" x14ac:dyDescent="0.3">
      <c r="B132" s="148"/>
      <c r="C132" s="149"/>
      <c r="D132" s="149"/>
      <c r="E132" s="150" t="s">
        <v>3</v>
      </c>
      <c r="F132" s="238" t="s">
        <v>132</v>
      </c>
      <c r="G132" s="239"/>
      <c r="H132" s="239"/>
      <c r="I132" s="239"/>
      <c r="J132" s="149"/>
      <c r="K132" s="151">
        <v>139.346</v>
      </c>
      <c r="L132" s="149"/>
      <c r="M132" s="149"/>
      <c r="N132" s="149"/>
      <c r="O132" s="149"/>
      <c r="P132" s="149"/>
      <c r="Q132" s="149"/>
      <c r="R132" s="152"/>
      <c r="T132" s="153"/>
      <c r="U132" s="149"/>
      <c r="V132" s="149"/>
      <c r="W132" s="149"/>
      <c r="X132" s="149"/>
      <c r="Y132" s="149"/>
      <c r="Z132" s="149"/>
      <c r="AA132" s="154"/>
      <c r="AT132" s="155" t="s">
        <v>129</v>
      </c>
      <c r="AU132" s="155" t="s">
        <v>126</v>
      </c>
      <c r="AV132" s="11" t="s">
        <v>125</v>
      </c>
      <c r="AW132" s="11" t="s">
        <v>30</v>
      </c>
      <c r="AX132" s="11" t="s">
        <v>77</v>
      </c>
      <c r="AY132" s="155" t="s">
        <v>120</v>
      </c>
    </row>
    <row r="133" spans="2:65" s="1" customFormat="1" ht="31.5" customHeight="1" x14ac:dyDescent="0.3">
      <c r="B133" s="129"/>
      <c r="C133" s="130" t="s">
        <v>140</v>
      </c>
      <c r="D133" s="130" t="s">
        <v>121</v>
      </c>
      <c r="E133" s="131" t="s">
        <v>141</v>
      </c>
      <c r="F133" s="226" t="s">
        <v>142</v>
      </c>
      <c r="G133" s="227"/>
      <c r="H133" s="227"/>
      <c r="I133" s="227"/>
      <c r="J133" s="132" t="s">
        <v>135</v>
      </c>
      <c r="K133" s="133">
        <v>104.51</v>
      </c>
      <c r="L133" s="228"/>
      <c r="M133" s="227"/>
      <c r="N133" s="228">
        <f>ROUND(L133*K133,3)</f>
        <v>0</v>
      </c>
      <c r="O133" s="227"/>
      <c r="P133" s="227"/>
      <c r="Q133" s="227"/>
      <c r="R133" s="134"/>
      <c r="T133" s="135" t="s">
        <v>3</v>
      </c>
      <c r="U133" s="39" t="s">
        <v>40</v>
      </c>
      <c r="V133" s="136">
        <v>0.46</v>
      </c>
      <c r="W133" s="136">
        <f>V133*K133</f>
        <v>48.074600000000004</v>
      </c>
      <c r="X133" s="136">
        <v>0</v>
      </c>
      <c r="Y133" s="136">
        <f>X133*K133</f>
        <v>0</v>
      </c>
      <c r="Z133" s="136">
        <v>0</v>
      </c>
      <c r="AA133" s="137">
        <f>Z133*K133</f>
        <v>0</v>
      </c>
      <c r="AR133" s="16" t="s">
        <v>125</v>
      </c>
      <c r="AT133" s="16" t="s">
        <v>121</v>
      </c>
      <c r="AU133" s="16" t="s">
        <v>126</v>
      </c>
      <c r="AY133" s="16" t="s">
        <v>120</v>
      </c>
      <c r="BE133" s="138">
        <f>IF(U133="základná",N133,0)</f>
        <v>0</v>
      </c>
      <c r="BF133" s="138">
        <f>IF(U133="znížená",N133,0)</f>
        <v>0</v>
      </c>
      <c r="BG133" s="138">
        <f>IF(U133="zákl. prenesená",N133,0)</f>
        <v>0</v>
      </c>
      <c r="BH133" s="138">
        <f>IF(U133="zníž. prenesená",N133,0)</f>
        <v>0</v>
      </c>
      <c r="BI133" s="138">
        <f>IF(U133="nulová",N133,0)</f>
        <v>0</v>
      </c>
      <c r="BJ133" s="16" t="s">
        <v>126</v>
      </c>
      <c r="BK133" s="139">
        <f>ROUND(L133*K133,3)</f>
        <v>0</v>
      </c>
      <c r="BL133" s="16" t="s">
        <v>125</v>
      </c>
      <c r="BM133" s="16" t="s">
        <v>143</v>
      </c>
    </row>
    <row r="134" spans="2:65" s="10" customFormat="1" ht="31.5" customHeight="1" x14ac:dyDescent="0.3">
      <c r="B134" s="140"/>
      <c r="C134" s="141"/>
      <c r="D134" s="141"/>
      <c r="E134" s="142" t="s">
        <v>3</v>
      </c>
      <c r="F134" s="229" t="s">
        <v>144</v>
      </c>
      <c r="G134" s="230"/>
      <c r="H134" s="230"/>
      <c r="I134" s="230"/>
      <c r="J134" s="141"/>
      <c r="K134" s="143">
        <v>65.799000000000007</v>
      </c>
      <c r="L134" s="141"/>
      <c r="M134" s="141"/>
      <c r="N134" s="141"/>
      <c r="O134" s="141"/>
      <c r="P134" s="141"/>
      <c r="Q134" s="141"/>
      <c r="R134" s="144"/>
      <c r="T134" s="145"/>
      <c r="U134" s="141"/>
      <c r="V134" s="141"/>
      <c r="W134" s="141"/>
      <c r="X134" s="141"/>
      <c r="Y134" s="141"/>
      <c r="Z134" s="141"/>
      <c r="AA134" s="146"/>
      <c r="AT134" s="147" t="s">
        <v>129</v>
      </c>
      <c r="AU134" s="147" t="s">
        <v>126</v>
      </c>
      <c r="AV134" s="10" t="s">
        <v>126</v>
      </c>
      <c r="AW134" s="10" t="s">
        <v>30</v>
      </c>
      <c r="AX134" s="10" t="s">
        <v>73</v>
      </c>
      <c r="AY134" s="147" t="s">
        <v>120</v>
      </c>
    </row>
    <row r="135" spans="2:65" s="10" customFormat="1" ht="22.5" customHeight="1" x14ac:dyDescent="0.3">
      <c r="B135" s="140"/>
      <c r="C135" s="141"/>
      <c r="D135" s="141"/>
      <c r="E135" s="142" t="s">
        <v>3</v>
      </c>
      <c r="F135" s="231" t="s">
        <v>145</v>
      </c>
      <c r="G135" s="230"/>
      <c r="H135" s="230"/>
      <c r="I135" s="230"/>
      <c r="J135" s="141"/>
      <c r="K135" s="143">
        <v>7.4930000000000003</v>
      </c>
      <c r="L135" s="141"/>
      <c r="M135" s="141"/>
      <c r="N135" s="141"/>
      <c r="O135" s="141"/>
      <c r="P135" s="141"/>
      <c r="Q135" s="141"/>
      <c r="R135" s="144"/>
      <c r="T135" s="145"/>
      <c r="U135" s="141"/>
      <c r="V135" s="141"/>
      <c r="W135" s="141"/>
      <c r="X135" s="141"/>
      <c r="Y135" s="141"/>
      <c r="Z135" s="141"/>
      <c r="AA135" s="146"/>
      <c r="AT135" s="147" t="s">
        <v>129</v>
      </c>
      <c r="AU135" s="147" t="s">
        <v>126</v>
      </c>
      <c r="AV135" s="10" t="s">
        <v>126</v>
      </c>
      <c r="AW135" s="10" t="s">
        <v>30</v>
      </c>
      <c r="AX135" s="10" t="s">
        <v>73</v>
      </c>
      <c r="AY135" s="147" t="s">
        <v>120</v>
      </c>
    </row>
    <row r="136" spans="2:65" s="10" customFormat="1" ht="31.5" customHeight="1" x14ac:dyDescent="0.3">
      <c r="B136" s="140"/>
      <c r="C136" s="141"/>
      <c r="D136" s="141"/>
      <c r="E136" s="142" t="s">
        <v>3</v>
      </c>
      <c r="F136" s="231" t="s">
        <v>146</v>
      </c>
      <c r="G136" s="230"/>
      <c r="H136" s="230"/>
      <c r="I136" s="230"/>
      <c r="J136" s="141"/>
      <c r="K136" s="143">
        <v>31.218</v>
      </c>
      <c r="L136" s="141"/>
      <c r="M136" s="141"/>
      <c r="N136" s="141"/>
      <c r="O136" s="141"/>
      <c r="P136" s="141"/>
      <c r="Q136" s="141"/>
      <c r="R136" s="144"/>
      <c r="T136" s="145"/>
      <c r="U136" s="141"/>
      <c r="V136" s="141"/>
      <c r="W136" s="141"/>
      <c r="X136" s="141"/>
      <c r="Y136" s="141"/>
      <c r="Z136" s="141"/>
      <c r="AA136" s="146"/>
      <c r="AT136" s="147" t="s">
        <v>129</v>
      </c>
      <c r="AU136" s="147" t="s">
        <v>126</v>
      </c>
      <c r="AV136" s="10" t="s">
        <v>126</v>
      </c>
      <c r="AW136" s="10" t="s">
        <v>30</v>
      </c>
      <c r="AX136" s="10" t="s">
        <v>73</v>
      </c>
      <c r="AY136" s="147" t="s">
        <v>120</v>
      </c>
    </row>
    <row r="137" spans="2:65" s="11" customFormat="1" ht="22.5" customHeight="1" x14ac:dyDescent="0.3">
      <c r="B137" s="148"/>
      <c r="C137" s="149"/>
      <c r="D137" s="149"/>
      <c r="E137" s="150" t="s">
        <v>3</v>
      </c>
      <c r="F137" s="238" t="s">
        <v>132</v>
      </c>
      <c r="G137" s="239"/>
      <c r="H137" s="239"/>
      <c r="I137" s="239"/>
      <c r="J137" s="149"/>
      <c r="K137" s="151">
        <v>104.51</v>
      </c>
      <c r="L137" s="149"/>
      <c r="M137" s="149"/>
      <c r="N137" s="149"/>
      <c r="O137" s="149"/>
      <c r="P137" s="149"/>
      <c r="Q137" s="149"/>
      <c r="R137" s="152"/>
      <c r="T137" s="153"/>
      <c r="U137" s="149"/>
      <c r="V137" s="149"/>
      <c r="W137" s="149"/>
      <c r="X137" s="149"/>
      <c r="Y137" s="149"/>
      <c r="Z137" s="149"/>
      <c r="AA137" s="154"/>
      <c r="AT137" s="155" t="s">
        <v>129</v>
      </c>
      <c r="AU137" s="155" t="s">
        <v>126</v>
      </c>
      <c r="AV137" s="11" t="s">
        <v>125</v>
      </c>
      <c r="AW137" s="11" t="s">
        <v>30</v>
      </c>
      <c r="AX137" s="11" t="s">
        <v>77</v>
      </c>
      <c r="AY137" s="155" t="s">
        <v>120</v>
      </c>
    </row>
    <row r="138" spans="2:65" s="1" customFormat="1" ht="31.5" customHeight="1" x14ac:dyDescent="0.3">
      <c r="B138" s="129"/>
      <c r="C138" s="130" t="s">
        <v>125</v>
      </c>
      <c r="D138" s="130" t="s">
        <v>121</v>
      </c>
      <c r="E138" s="131" t="s">
        <v>147</v>
      </c>
      <c r="F138" s="226" t="s">
        <v>148</v>
      </c>
      <c r="G138" s="227"/>
      <c r="H138" s="227"/>
      <c r="I138" s="227"/>
      <c r="J138" s="132" t="s">
        <v>135</v>
      </c>
      <c r="K138" s="133">
        <v>104.51</v>
      </c>
      <c r="L138" s="228"/>
      <c r="M138" s="227"/>
      <c r="N138" s="228">
        <f>ROUND(L138*K138,3)</f>
        <v>0</v>
      </c>
      <c r="O138" s="227"/>
      <c r="P138" s="227"/>
      <c r="Q138" s="227"/>
      <c r="R138" s="134"/>
      <c r="T138" s="135" t="s">
        <v>3</v>
      </c>
      <c r="U138" s="39" t="s">
        <v>40</v>
      </c>
      <c r="V138" s="136">
        <v>5.6000000000000001E-2</v>
      </c>
      <c r="W138" s="136">
        <f>V138*K138</f>
        <v>5.8525600000000004</v>
      </c>
      <c r="X138" s="136">
        <v>0</v>
      </c>
      <c r="Y138" s="136">
        <f>X138*K138</f>
        <v>0</v>
      </c>
      <c r="Z138" s="136">
        <v>0</v>
      </c>
      <c r="AA138" s="137">
        <f>Z138*K138</f>
        <v>0</v>
      </c>
      <c r="AR138" s="16" t="s">
        <v>125</v>
      </c>
      <c r="AT138" s="16" t="s">
        <v>121</v>
      </c>
      <c r="AU138" s="16" t="s">
        <v>126</v>
      </c>
      <c r="AY138" s="16" t="s">
        <v>120</v>
      </c>
      <c r="BE138" s="138">
        <f>IF(U138="základná",N138,0)</f>
        <v>0</v>
      </c>
      <c r="BF138" s="138">
        <f>IF(U138="znížená",N138,0)</f>
        <v>0</v>
      </c>
      <c r="BG138" s="138">
        <f>IF(U138="zákl. prenesená",N138,0)</f>
        <v>0</v>
      </c>
      <c r="BH138" s="138">
        <f>IF(U138="zníž. prenesená",N138,0)</f>
        <v>0</v>
      </c>
      <c r="BI138" s="138">
        <f>IF(U138="nulová",N138,0)</f>
        <v>0</v>
      </c>
      <c r="BJ138" s="16" t="s">
        <v>126</v>
      </c>
      <c r="BK138" s="139">
        <f>ROUND(L138*K138,3)</f>
        <v>0</v>
      </c>
      <c r="BL138" s="16" t="s">
        <v>125</v>
      </c>
      <c r="BM138" s="16" t="s">
        <v>149</v>
      </c>
    </row>
    <row r="139" spans="2:65" s="1" customFormat="1" ht="22.5" customHeight="1" x14ac:dyDescent="0.3">
      <c r="B139" s="129"/>
      <c r="C139" s="130" t="s">
        <v>150</v>
      </c>
      <c r="D139" s="130" t="s">
        <v>121</v>
      </c>
      <c r="E139" s="131" t="s">
        <v>151</v>
      </c>
      <c r="F139" s="226" t="s">
        <v>152</v>
      </c>
      <c r="G139" s="227"/>
      <c r="H139" s="227"/>
      <c r="I139" s="227"/>
      <c r="J139" s="132" t="s">
        <v>135</v>
      </c>
      <c r="K139" s="133">
        <v>9.7210000000000001</v>
      </c>
      <c r="L139" s="228"/>
      <c r="M139" s="227"/>
      <c r="N139" s="228">
        <f>ROUND(L139*K139,3)</f>
        <v>0</v>
      </c>
      <c r="O139" s="227"/>
      <c r="P139" s="227"/>
      <c r="Q139" s="227"/>
      <c r="R139" s="134"/>
      <c r="T139" s="135" t="s">
        <v>3</v>
      </c>
      <c r="U139" s="39" t="s">
        <v>40</v>
      </c>
      <c r="V139" s="136">
        <v>0.83799999999999997</v>
      </c>
      <c r="W139" s="136">
        <f>V139*K139</f>
        <v>8.1461980000000001</v>
      </c>
      <c r="X139" s="136">
        <v>0</v>
      </c>
      <c r="Y139" s="136">
        <f>X139*K139</f>
        <v>0</v>
      </c>
      <c r="Z139" s="136">
        <v>0</v>
      </c>
      <c r="AA139" s="137">
        <f>Z139*K139</f>
        <v>0</v>
      </c>
      <c r="AR139" s="16" t="s">
        <v>125</v>
      </c>
      <c r="AT139" s="16" t="s">
        <v>121</v>
      </c>
      <c r="AU139" s="16" t="s">
        <v>126</v>
      </c>
      <c r="AY139" s="16" t="s">
        <v>120</v>
      </c>
      <c r="BE139" s="138">
        <f>IF(U139="základná",N139,0)</f>
        <v>0</v>
      </c>
      <c r="BF139" s="138">
        <f>IF(U139="znížená",N139,0)</f>
        <v>0</v>
      </c>
      <c r="BG139" s="138">
        <f>IF(U139="zákl. prenesená",N139,0)</f>
        <v>0</v>
      </c>
      <c r="BH139" s="138">
        <f>IF(U139="zníž. prenesená",N139,0)</f>
        <v>0</v>
      </c>
      <c r="BI139" s="138">
        <f>IF(U139="nulová",N139,0)</f>
        <v>0</v>
      </c>
      <c r="BJ139" s="16" t="s">
        <v>126</v>
      </c>
      <c r="BK139" s="139">
        <f>ROUND(L139*K139,3)</f>
        <v>0</v>
      </c>
      <c r="BL139" s="16" t="s">
        <v>125</v>
      </c>
      <c r="BM139" s="16" t="s">
        <v>153</v>
      </c>
    </row>
    <row r="140" spans="2:65" s="12" customFormat="1" ht="22.5" customHeight="1" x14ac:dyDescent="0.3">
      <c r="B140" s="156"/>
      <c r="C140" s="157"/>
      <c r="D140" s="157"/>
      <c r="E140" s="158" t="s">
        <v>3</v>
      </c>
      <c r="F140" s="240" t="s">
        <v>154</v>
      </c>
      <c r="G140" s="241"/>
      <c r="H140" s="241"/>
      <c r="I140" s="241"/>
      <c r="J140" s="157"/>
      <c r="K140" s="159" t="s">
        <v>3</v>
      </c>
      <c r="L140" s="157"/>
      <c r="M140" s="157"/>
      <c r="N140" s="157"/>
      <c r="O140" s="157"/>
      <c r="P140" s="157"/>
      <c r="Q140" s="157"/>
      <c r="R140" s="160"/>
      <c r="T140" s="161"/>
      <c r="U140" s="157"/>
      <c r="V140" s="157"/>
      <c r="W140" s="157"/>
      <c r="X140" s="157"/>
      <c r="Y140" s="157"/>
      <c r="Z140" s="157"/>
      <c r="AA140" s="162"/>
      <c r="AT140" s="163" t="s">
        <v>129</v>
      </c>
      <c r="AU140" s="163" t="s">
        <v>126</v>
      </c>
      <c r="AV140" s="12" t="s">
        <v>77</v>
      </c>
      <c r="AW140" s="12" t="s">
        <v>30</v>
      </c>
      <c r="AX140" s="12" t="s">
        <v>73</v>
      </c>
      <c r="AY140" s="163" t="s">
        <v>120</v>
      </c>
    </row>
    <row r="141" spans="2:65" s="10" customFormat="1" ht="22.5" customHeight="1" x14ac:dyDescent="0.3">
      <c r="B141" s="140"/>
      <c r="C141" s="141"/>
      <c r="D141" s="141"/>
      <c r="E141" s="142" t="s">
        <v>3</v>
      </c>
      <c r="F141" s="231" t="s">
        <v>155</v>
      </c>
      <c r="G141" s="230"/>
      <c r="H141" s="230"/>
      <c r="I141" s="230"/>
      <c r="J141" s="141"/>
      <c r="K141" s="143">
        <v>2.984</v>
      </c>
      <c r="L141" s="141"/>
      <c r="M141" s="141"/>
      <c r="N141" s="141"/>
      <c r="O141" s="141"/>
      <c r="P141" s="141"/>
      <c r="Q141" s="141"/>
      <c r="R141" s="144"/>
      <c r="T141" s="145"/>
      <c r="U141" s="141"/>
      <c r="V141" s="141"/>
      <c r="W141" s="141"/>
      <c r="X141" s="141"/>
      <c r="Y141" s="141"/>
      <c r="Z141" s="141"/>
      <c r="AA141" s="146"/>
      <c r="AT141" s="147" t="s">
        <v>129</v>
      </c>
      <c r="AU141" s="147" t="s">
        <v>126</v>
      </c>
      <c r="AV141" s="10" t="s">
        <v>126</v>
      </c>
      <c r="AW141" s="10" t="s">
        <v>30</v>
      </c>
      <c r="AX141" s="10" t="s">
        <v>73</v>
      </c>
      <c r="AY141" s="147" t="s">
        <v>120</v>
      </c>
    </row>
    <row r="142" spans="2:65" s="12" customFormat="1" ht="22.5" customHeight="1" x14ac:dyDescent="0.3">
      <c r="B142" s="156"/>
      <c r="C142" s="157"/>
      <c r="D142" s="157"/>
      <c r="E142" s="158" t="s">
        <v>3</v>
      </c>
      <c r="F142" s="242" t="s">
        <v>156</v>
      </c>
      <c r="G142" s="241"/>
      <c r="H142" s="241"/>
      <c r="I142" s="241"/>
      <c r="J142" s="157"/>
      <c r="K142" s="159" t="s">
        <v>3</v>
      </c>
      <c r="L142" s="157"/>
      <c r="M142" s="157"/>
      <c r="N142" s="157"/>
      <c r="O142" s="157"/>
      <c r="P142" s="157"/>
      <c r="Q142" s="157"/>
      <c r="R142" s="160"/>
      <c r="T142" s="161"/>
      <c r="U142" s="157"/>
      <c r="V142" s="157"/>
      <c r="W142" s="157"/>
      <c r="X142" s="157"/>
      <c r="Y142" s="157"/>
      <c r="Z142" s="157"/>
      <c r="AA142" s="162"/>
      <c r="AT142" s="163" t="s">
        <v>129</v>
      </c>
      <c r="AU142" s="163" t="s">
        <v>126</v>
      </c>
      <c r="AV142" s="12" t="s">
        <v>77</v>
      </c>
      <c r="AW142" s="12" t="s">
        <v>30</v>
      </c>
      <c r="AX142" s="12" t="s">
        <v>73</v>
      </c>
      <c r="AY142" s="163" t="s">
        <v>120</v>
      </c>
    </row>
    <row r="143" spans="2:65" s="10" customFormat="1" ht="22.5" customHeight="1" x14ac:dyDescent="0.3">
      <c r="B143" s="140"/>
      <c r="C143" s="141"/>
      <c r="D143" s="141"/>
      <c r="E143" s="142" t="s">
        <v>3</v>
      </c>
      <c r="F143" s="231" t="s">
        <v>157</v>
      </c>
      <c r="G143" s="230"/>
      <c r="H143" s="230"/>
      <c r="I143" s="230"/>
      <c r="J143" s="141"/>
      <c r="K143" s="143">
        <v>3.9169999999999998</v>
      </c>
      <c r="L143" s="141"/>
      <c r="M143" s="141"/>
      <c r="N143" s="141"/>
      <c r="O143" s="141"/>
      <c r="P143" s="141"/>
      <c r="Q143" s="141"/>
      <c r="R143" s="144"/>
      <c r="T143" s="145"/>
      <c r="U143" s="141"/>
      <c r="V143" s="141"/>
      <c r="W143" s="141"/>
      <c r="X143" s="141"/>
      <c r="Y143" s="141"/>
      <c r="Z143" s="141"/>
      <c r="AA143" s="146"/>
      <c r="AT143" s="147" t="s">
        <v>129</v>
      </c>
      <c r="AU143" s="147" t="s">
        <v>126</v>
      </c>
      <c r="AV143" s="10" t="s">
        <v>126</v>
      </c>
      <c r="AW143" s="10" t="s">
        <v>30</v>
      </c>
      <c r="AX143" s="10" t="s">
        <v>73</v>
      </c>
      <c r="AY143" s="147" t="s">
        <v>120</v>
      </c>
    </row>
    <row r="144" spans="2:65" s="12" customFormat="1" ht="22.5" customHeight="1" x14ac:dyDescent="0.3">
      <c r="B144" s="156"/>
      <c r="C144" s="157"/>
      <c r="D144" s="157"/>
      <c r="E144" s="158" t="s">
        <v>3</v>
      </c>
      <c r="F144" s="242" t="s">
        <v>158</v>
      </c>
      <c r="G144" s="241"/>
      <c r="H144" s="241"/>
      <c r="I144" s="241"/>
      <c r="J144" s="157"/>
      <c r="K144" s="159" t="s">
        <v>3</v>
      </c>
      <c r="L144" s="157"/>
      <c r="M144" s="157"/>
      <c r="N144" s="157"/>
      <c r="O144" s="157"/>
      <c r="P144" s="157"/>
      <c r="Q144" s="157"/>
      <c r="R144" s="160"/>
      <c r="T144" s="161"/>
      <c r="U144" s="157"/>
      <c r="V144" s="157"/>
      <c r="W144" s="157"/>
      <c r="X144" s="157"/>
      <c r="Y144" s="157"/>
      <c r="Z144" s="157"/>
      <c r="AA144" s="162"/>
      <c r="AT144" s="163" t="s">
        <v>129</v>
      </c>
      <c r="AU144" s="163" t="s">
        <v>126</v>
      </c>
      <c r="AV144" s="12" t="s">
        <v>77</v>
      </c>
      <c r="AW144" s="12" t="s">
        <v>30</v>
      </c>
      <c r="AX144" s="12" t="s">
        <v>73</v>
      </c>
      <c r="AY144" s="163" t="s">
        <v>120</v>
      </c>
    </row>
    <row r="145" spans="2:65" s="10" customFormat="1" ht="22.5" customHeight="1" x14ac:dyDescent="0.3">
      <c r="B145" s="140"/>
      <c r="C145" s="141"/>
      <c r="D145" s="141"/>
      <c r="E145" s="142" t="s">
        <v>3</v>
      </c>
      <c r="F145" s="231" t="s">
        <v>159</v>
      </c>
      <c r="G145" s="230"/>
      <c r="H145" s="230"/>
      <c r="I145" s="230"/>
      <c r="J145" s="141"/>
      <c r="K145" s="143">
        <v>2.2530000000000001</v>
      </c>
      <c r="L145" s="141"/>
      <c r="M145" s="141"/>
      <c r="N145" s="141"/>
      <c r="O145" s="141"/>
      <c r="P145" s="141"/>
      <c r="Q145" s="141"/>
      <c r="R145" s="144"/>
      <c r="T145" s="145"/>
      <c r="U145" s="141"/>
      <c r="V145" s="141"/>
      <c r="W145" s="141"/>
      <c r="X145" s="141"/>
      <c r="Y145" s="141"/>
      <c r="Z145" s="141"/>
      <c r="AA145" s="146"/>
      <c r="AT145" s="147" t="s">
        <v>129</v>
      </c>
      <c r="AU145" s="147" t="s">
        <v>126</v>
      </c>
      <c r="AV145" s="10" t="s">
        <v>126</v>
      </c>
      <c r="AW145" s="10" t="s">
        <v>30</v>
      </c>
      <c r="AX145" s="10" t="s">
        <v>73</v>
      </c>
      <c r="AY145" s="147" t="s">
        <v>120</v>
      </c>
    </row>
    <row r="146" spans="2:65" s="12" customFormat="1" ht="22.5" customHeight="1" x14ac:dyDescent="0.3">
      <c r="B146" s="156"/>
      <c r="C146" s="157"/>
      <c r="D146" s="157"/>
      <c r="E146" s="158" t="s">
        <v>3</v>
      </c>
      <c r="F146" s="242" t="s">
        <v>160</v>
      </c>
      <c r="G146" s="241"/>
      <c r="H146" s="241"/>
      <c r="I146" s="241"/>
      <c r="J146" s="157"/>
      <c r="K146" s="159" t="s">
        <v>3</v>
      </c>
      <c r="L146" s="157"/>
      <c r="M146" s="157"/>
      <c r="N146" s="157"/>
      <c r="O146" s="157"/>
      <c r="P146" s="157"/>
      <c r="Q146" s="157"/>
      <c r="R146" s="160"/>
      <c r="T146" s="161"/>
      <c r="U146" s="157"/>
      <c r="V146" s="157"/>
      <c r="W146" s="157"/>
      <c r="X146" s="157"/>
      <c r="Y146" s="157"/>
      <c r="Z146" s="157"/>
      <c r="AA146" s="162"/>
      <c r="AT146" s="163" t="s">
        <v>129</v>
      </c>
      <c r="AU146" s="163" t="s">
        <v>126</v>
      </c>
      <c r="AV146" s="12" t="s">
        <v>77</v>
      </c>
      <c r="AW146" s="12" t="s">
        <v>30</v>
      </c>
      <c r="AX146" s="12" t="s">
        <v>73</v>
      </c>
      <c r="AY146" s="163" t="s">
        <v>120</v>
      </c>
    </row>
    <row r="147" spans="2:65" s="10" customFormat="1" ht="22.5" customHeight="1" x14ac:dyDescent="0.3">
      <c r="B147" s="140"/>
      <c r="C147" s="141"/>
      <c r="D147" s="141"/>
      <c r="E147" s="142" t="s">
        <v>3</v>
      </c>
      <c r="F147" s="231" t="s">
        <v>161</v>
      </c>
      <c r="G147" s="230"/>
      <c r="H147" s="230"/>
      <c r="I147" s="230"/>
      <c r="J147" s="141"/>
      <c r="K147" s="143">
        <v>0.49</v>
      </c>
      <c r="L147" s="141"/>
      <c r="M147" s="141"/>
      <c r="N147" s="141"/>
      <c r="O147" s="141"/>
      <c r="P147" s="141"/>
      <c r="Q147" s="141"/>
      <c r="R147" s="144"/>
      <c r="T147" s="145"/>
      <c r="U147" s="141"/>
      <c r="V147" s="141"/>
      <c r="W147" s="141"/>
      <c r="X147" s="141"/>
      <c r="Y147" s="141"/>
      <c r="Z147" s="141"/>
      <c r="AA147" s="146"/>
      <c r="AT147" s="147" t="s">
        <v>129</v>
      </c>
      <c r="AU147" s="147" t="s">
        <v>126</v>
      </c>
      <c r="AV147" s="10" t="s">
        <v>126</v>
      </c>
      <c r="AW147" s="10" t="s">
        <v>30</v>
      </c>
      <c r="AX147" s="10" t="s">
        <v>73</v>
      </c>
      <c r="AY147" s="147" t="s">
        <v>120</v>
      </c>
    </row>
    <row r="148" spans="2:65" s="12" customFormat="1" ht="22.5" customHeight="1" x14ac:dyDescent="0.3">
      <c r="B148" s="156"/>
      <c r="C148" s="157"/>
      <c r="D148" s="157"/>
      <c r="E148" s="158" t="s">
        <v>3</v>
      </c>
      <c r="F148" s="242" t="s">
        <v>162</v>
      </c>
      <c r="G148" s="241"/>
      <c r="H148" s="241"/>
      <c r="I148" s="241"/>
      <c r="J148" s="157"/>
      <c r="K148" s="159" t="s">
        <v>3</v>
      </c>
      <c r="L148" s="157"/>
      <c r="M148" s="157"/>
      <c r="N148" s="157"/>
      <c r="O148" s="157"/>
      <c r="P148" s="157"/>
      <c r="Q148" s="157"/>
      <c r="R148" s="160"/>
      <c r="T148" s="161"/>
      <c r="U148" s="157"/>
      <c r="V148" s="157"/>
      <c r="W148" s="157"/>
      <c r="X148" s="157"/>
      <c r="Y148" s="157"/>
      <c r="Z148" s="157"/>
      <c r="AA148" s="162"/>
      <c r="AT148" s="163" t="s">
        <v>129</v>
      </c>
      <c r="AU148" s="163" t="s">
        <v>126</v>
      </c>
      <c r="AV148" s="12" t="s">
        <v>77</v>
      </c>
      <c r="AW148" s="12" t="s">
        <v>30</v>
      </c>
      <c r="AX148" s="12" t="s">
        <v>73</v>
      </c>
      <c r="AY148" s="163" t="s">
        <v>120</v>
      </c>
    </row>
    <row r="149" spans="2:65" s="10" customFormat="1" ht="22.5" customHeight="1" x14ac:dyDescent="0.3">
      <c r="B149" s="140"/>
      <c r="C149" s="141"/>
      <c r="D149" s="141"/>
      <c r="E149" s="142" t="s">
        <v>3</v>
      </c>
      <c r="F149" s="231" t="s">
        <v>163</v>
      </c>
      <c r="G149" s="230"/>
      <c r="H149" s="230"/>
      <c r="I149" s="230"/>
      <c r="J149" s="141"/>
      <c r="K149" s="143">
        <v>7.6999999999999999E-2</v>
      </c>
      <c r="L149" s="141"/>
      <c r="M149" s="141"/>
      <c r="N149" s="141"/>
      <c r="O149" s="141"/>
      <c r="P149" s="141"/>
      <c r="Q149" s="141"/>
      <c r="R149" s="144"/>
      <c r="T149" s="145"/>
      <c r="U149" s="141"/>
      <c r="V149" s="141"/>
      <c r="W149" s="141"/>
      <c r="X149" s="141"/>
      <c r="Y149" s="141"/>
      <c r="Z149" s="141"/>
      <c r="AA149" s="146"/>
      <c r="AT149" s="147" t="s">
        <v>129</v>
      </c>
      <c r="AU149" s="147" t="s">
        <v>126</v>
      </c>
      <c r="AV149" s="10" t="s">
        <v>126</v>
      </c>
      <c r="AW149" s="10" t="s">
        <v>30</v>
      </c>
      <c r="AX149" s="10" t="s">
        <v>73</v>
      </c>
      <c r="AY149" s="147" t="s">
        <v>120</v>
      </c>
    </row>
    <row r="150" spans="2:65" s="11" customFormat="1" ht="22.5" customHeight="1" x14ac:dyDescent="0.3">
      <c r="B150" s="148"/>
      <c r="C150" s="149"/>
      <c r="D150" s="149"/>
      <c r="E150" s="150" t="s">
        <v>3</v>
      </c>
      <c r="F150" s="238" t="s">
        <v>132</v>
      </c>
      <c r="G150" s="239"/>
      <c r="H150" s="239"/>
      <c r="I150" s="239"/>
      <c r="J150" s="149"/>
      <c r="K150" s="151">
        <v>9.7210000000000001</v>
      </c>
      <c r="L150" s="149"/>
      <c r="M150" s="149"/>
      <c r="N150" s="149"/>
      <c r="O150" s="149"/>
      <c r="P150" s="149"/>
      <c r="Q150" s="149"/>
      <c r="R150" s="152"/>
      <c r="T150" s="153"/>
      <c r="U150" s="149"/>
      <c r="V150" s="149"/>
      <c r="W150" s="149"/>
      <c r="X150" s="149"/>
      <c r="Y150" s="149"/>
      <c r="Z150" s="149"/>
      <c r="AA150" s="154"/>
      <c r="AT150" s="155" t="s">
        <v>129</v>
      </c>
      <c r="AU150" s="155" t="s">
        <v>126</v>
      </c>
      <c r="AV150" s="11" t="s">
        <v>125</v>
      </c>
      <c r="AW150" s="11" t="s">
        <v>30</v>
      </c>
      <c r="AX150" s="11" t="s">
        <v>77</v>
      </c>
      <c r="AY150" s="155" t="s">
        <v>120</v>
      </c>
    </row>
    <row r="151" spans="2:65" s="1" customFormat="1" ht="31.5" customHeight="1" x14ac:dyDescent="0.3">
      <c r="B151" s="129"/>
      <c r="C151" s="130" t="s">
        <v>164</v>
      </c>
      <c r="D151" s="130" t="s">
        <v>121</v>
      </c>
      <c r="E151" s="131" t="s">
        <v>165</v>
      </c>
      <c r="F151" s="226" t="s">
        <v>166</v>
      </c>
      <c r="G151" s="227"/>
      <c r="H151" s="227"/>
      <c r="I151" s="227"/>
      <c r="J151" s="132" t="s">
        <v>135</v>
      </c>
      <c r="K151" s="133">
        <v>9.7210000000000001</v>
      </c>
      <c r="L151" s="228"/>
      <c r="M151" s="227"/>
      <c r="N151" s="228">
        <f>ROUND(L151*K151,3)</f>
        <v>0</v>
      </c>
      <c r="O151" s="227"/>
      <c r="P151" s="227"/>
      <c r="Q151" s="227"/>
      <c r="R151" s="134"/>
      <c r="T151" s="135" t="s">
        <v>3</v>
      </c>
      <c r="U151" s="39" t="s">
        <v>40</v>
      </c>
      <c r="V151" s="136">
        <v>4.2000000000000003E-2</v>
      </c>
      <c r="W151" s="136">
        <f>V151*K151</f>
        <v>0.40828200000000003</v>
      </c>
      <c r="X151" s="136">
        <v>0</v>
      </c>
      <c r="Y151" s="136">
        <f>X151*K151</f>
        <v>0</v>
      </c>
      <c r="Z151" s="136">
        <v>0</v>
      </c>
      <c r="AA151" s="137">
        <f>Z151*K151</f>
        <v>0</v>
      </c>
      <c r="AR151" s="16" t="s">
        <v>125</v>
      </c>
      <c r="AT151" s="16" t="s">
        <v>121</v>
      </c>
      <c r="AU151" s="16" t="s">
        <v>126</v>
      </c>
      <c r="AY151" s="16" t="s">
        <v>120</v>
      </c>
      <c r="BE151" s="138">
        <f>IF(U151="základná",N151,0)</f>
        <v>0</v>
      </c>
      <c r="BF151" s="138">
        <f>IF(U151="znížená",N151,0)</f>
        <v>0</v>
      </c>
      <c r="BG151" s="138">
        <f>IF(U151="zákl. prenesená",N151,0)</f>
        <v>0</v>
      </c>
      <c r="BH151" s="138">
        <f>IF(U151="zníž. prenesená",N151,0)</f>
        <v>0</v>
      </c>
      <c r="BI151" s="138">
        <f>IF(U151="nulová",N151,0)</f>
        <v>0</v>
      </c>
      <c r="BJ151" s="16" t="s">
        <v>126</v>
      </c>
      <c r="BK151" s="139">
        <f>ROUND(L151*K151,3)</f>
        <v>0</v>
      </c>
      <c r="BL151" s="16" t="s">
        <v>125</v>
      </c>
      <c r="BM151" s="16" t="s">
        <v>167</v>
      </c>
    </row>
    <row r="152" spans="2:65" s="1" customFormat="1" ht="22.5" customHeight="1" x14ac:dyDescent="0.3">
      <c r="B152" s="129"/>
      <c r="C152" s="130" t="s">
        <v>168</v>
      </c>
      <c r="D152" s="130" t="s">
        <v>121</v>
      </c>
      <c r="E152" s="131" t="s">
        <v>169</v>
      </c>
      <c r="F152" s="226" t="s">
        <v>170</v>
      </c>
      <c r="G152" s="227"/>
      <c r="H152" s="227"/>
      <c r="I152" s="227"/>
      <c r="J152" s="132" t="s">
        <v>135</v>
      </c>
      <c r="K152" s="133">
        <v>29.280999999999999</v>
      </c>
      <c r="L152" s="228"/>
      <c r="M152" s="227"/>
      <c r="N152" s="228">
        <f>ROUND(L152*K152,3)</f>
        <v>0</v>
      </c>
      <c r="O152" s="227"/>
      <c r="P152" s="227"/>
      <c r="Q152" s="227"/>
      <c r="R152" s="134"/>
      <c r="T152" s="135" t="s">
        <v>3</v>
      </c>
      <c r="U152" s="39" t="s">
        <v>40</v>
      </c>
      <c r="V152" s="136">
        <v>2.5139999999999998</v>
      </c>
      <c r="W152" s="136">
        <f>V152*K152</f>
        <v>73.612433999999993</v>
      </c>
      <c r="X152" s="136">
        <v>0</v>
      </c>
      <c r="Y152" s="136">
        <f>X152*K152</f>
        <v>0</v>
      </c>
      <c r="Z152" s="136">
        <v>0</v>
      </c>
      <c r="AA152" s="137">
        <f>Z152*K152</f>
        <v>0</v>
      </c>
      <c r="AR152" s="16" t="s">
        <v>125</v>
      </c>
      <c r="AT152" s="16" t="s">
        <v>121</v>
      </c>
      <c r="AU152" s="16" t="s">
        <v>126</v>
      </c>
      <c r="AY152" s="16" t="s">
        <v>120</v>
      </c>
      <c r="BE152" s="138">
        <f>IF(U152="základná",N152,0)</f>
        <v>0</v>
      </c>
      <c r="BF152" s="138">
        <f>IF(U152="znížená",N152,0)</f>
        <v>0</v>
      </c>
      <c r="BG152" s="138">
        <f>IF(U152="zákl. prenesená",N152,0)</f>
        <v>0</v>
      </c>
      <c r="BH152" s="138">
        <f>IF(U152="zníž. prenesená",N152,0)</f>
        <v>0</v>
      </c>
      <c r="BI152" s="138">
        <f>IF(U152="nulová",N152,0)</f>
        <v>0</v>
      </c>
      <c r="BJ152" s="16" t="s">
        <v>126</v>
      </c>
      <c r="BK152" s="139">
        <f>ROUND(L152*K152,3)</f>
        <v>0</v>
      </c>
      <c r="BL152" s="16" t="s">
        <v>125</v>
      </c>
      <c r="BM152" s="16" t="s">
        <v>171</v>
      </c>
    </row>
    <row r="153" spans="2:65" s="12" customFormat="1" ht="22.5" customHeight="1" x14ac:dyDescent="0.3">
      <c r="B153" s="156"/>
      <c r="C153" s="157"/>
      <c r="D153" s="157"/>
      <c r="E153" s="158" t="s">
        <v>3</v>
      </c>
      <c r="F153" s="240" t="s">
        <v>172</v>
      </c>
      <c r="G153" s="241"/>
      <c r="H153" s="241"/>
      <c r="I153" s="241"/>
      <c r="J153" s="157"/>
      <c r="K153" s="159" t="s">
        <v>3</v>
      </c>
      <c r="L153" s="157"/>
      <c r="M153" s="157"/>
      <c r="N153" s="157"/>
      <c r="O153" s="157"/>
      <c r="P153" s="157"/>
      <c r="Q153" s="157"/>
      <c r="R153" s="160"/>
      <c r="T153" s="161"/>
      <c r="U153" s="157"/>
      <c r="V153" s="157"/>
      <c r="W153" s="157"/>
      <c r="X153" s="157"/>
      <c r="Y153" s="157"/>
      <c r="Z153" s="157"/>
      <c r="AA153" s="162"/>
      <c r="AT153" s="163" t="s">
        <v>129</v>
      </c>
      <c r="AU153" s="163" t="s">
        <v>126</v>
      </c>
      <c r="AV153" s="12" t="s">
        <v>77</v>
      </c>
      <c r="AW153" s="12" t="s">
        <v>30</v>
      </c>
      <c r="AX153" s="12" t="s">
        <v>73</v>
      </c>
      <c r="AY153" s="163" t="s">
        <v>120</v>
      </c>
    </row>
    <row r="154" spans="2:65" s="10" customFormat="1" ht="31.5" customHeight="1" x14ac:dyDescent="0.3">
      <c r="B154" s="140"/>
      <c r="C154" s="141"/>
      <c r="D154" s="141"/>
      <c r="E154" s="142" t="s">
        <v>3</v>
      </c>
      <c r="F154" s="231" t="s">
        <v>173</v>
      </c>
      <c r="G154" s="230"/>
      <c r="H154" s="230"/>
      <c r="I154" s="230"/>
      <c r="J154" s="141"/>
      <c r="K154" s="143">
        <v>11.704000000000001</v>
      </c>
      <c r="L154" s="141"/>
      <c r="M154" s="141"/>
      <c r="N154" s="141"/>
      <c r="O154" s="141"/>
      <c r="P154" s="141"/>
      <c r="Q154" s="141"/>
      <c r="R154" s="144"/>
      <c r="T154" s="145"/>
      <c r="U154" s="141"/>
      <c r="V154" s="141"/>
      <c r="W154" s="141"/>
      <c r="X154" s="141"/>
      <c r="Y154" s="141"/>
      <c r="Z154" s="141"/>
      <c r="AA154" s="146"/>
      <c r="AT154" s="147" t="s">
        <v>129</v>
      </c>
      <c r="AU154" s="147" t="s">
        <v>126</v>
      </c>
      <c r="AV154" s="10" t="s">
        <v>126</v>
      </c>
      <c r="AW154" s="10" t="s">
        <v>30</v>
      </c>
      <c r="AX154" s="10" t="s">
        <v>73</v>
      </c>
      <c r="AY154" s="147" t="s">
        <v>120</v>
      </c>
    </row>
    <row r="155" spans="2:65" s="12" customFormat="1" ht="22.5" customHeight="1" x14ac:dyDescent="0.3">
      <c r="B155" s="156"/>
      <c r="C155" s="157"/>
      <c r="D155" s="157"/>
      <c r="E155" s="158" t="s">
        <v>3</v>
      </c>
      <c r="F155" s="242" t="s">
        <v>174</v>
      </c>
      <c r="G155" s="241"/>
      <c r="H155" s="241"/>
      <c r="I155" s="241"/>
      <c r="J155" s="157"/>
      <c r="K155" s="159" t="s">
        <v>3</v>
      </c>
      <c r="L155" s="157"/>
      <c r="M155" s="157"/>
      <c r="N155" s="157"/>
      <c r="O155" s="157"/>
      <c r="P155" s="157"/>
      <c r="Q155" s="157"/>
      <c r="R155" s="160"/>
      <c r="T155" s="161"/>
      <c r="U155" s="157"/>
      <c r="V155" s="157"/>
      <c r="W155" s="157"/>
      <c r="X155" s="157"/>
      <c r="Y155" s="157"/>
      <c r="Z155" s="157"/>
      <c r="AA155" s="162"/>
      <c r="AT155" s="163" t="s">
        <v>129</v>
      </c>
      <c r="AU155" s="163" t="s">
        <v>126</v>
      </c>
      <c r="AV155" s="12" t="s">
        <v>77</v>
      </c>
      <c r="AW155" s="12" t="s">
        <v>30</v>
      </c>
      <c r="AX155" s="12" t="s">
        <v>73</v>
      </c>
      <c r="AY155" s="163" t="s">
        <v>120</v>
      </c>
    </row>
    <row r="156" spans="2:65" s="10" customFormat="1" ht="22.5" customHeight="1" x14ac:dyDescent="0.3">
      <c r="B156" s="140"/>
      <c r="C156" s="141"/>
      <c r="D156" s="141"/>
      <c r="E156" s="142" t="s">
        <v>3</v>
      </c>
      <c r="F156" s="231" t="s">
        <v>175</v>
      </c>
      <c r="G156" s="230"/>
      <c r="H156" s="230"/>
      <c r="I156" s="230"/>
      <c r="J156" s="141"/>
      <c r="K156" s="143">
        <v>17.577000000000002</v>
      </c>
      <c r="L156" s="141"/>
      <c r="M156" s="141"/>
      <c r="N156" s="141"/>
      <c r="O156" s="141"/>
      <c r="P156" s="141"/>
      <c r="Q156" s="141"/>
      <c r="R156" s="144"/>
      <c r="T156" s="145"/>
      <c r="U156" s="141"/>
      <c r="V156" s="141"/>
      <c r="W156" s="141"/>
      <c r="X156" s="141"/>
      <c r="Y156" s="141"/>
      <c r="Z156" s="141"/>
      <c r="AA156" s="146"/>
      <c r="AT156" s="147" t="s">
        <v>129</v>
      </c>
      <c r="AU156" s="147" t="s">
        <v>126</v>
      </c>
      <c r="AV156" s="10" t="s">
        <v>126</v>
      </c>
      <c r="AW156" s="10" t="s">
        <v>30</v>
      </c>
      <c r="AX156" s="10" t="s">
        <v>73</v>
      </c>
      <c r="AY156" s="147" t="s">
        <v>120</v>
      </c>
    </row>
    <row r="157" spans="2:65" s="11" customFormat="1" ht="22.5" customHeight="1" x14ac:dyDescent="0.3">
      <c r="B157" s="148"/>
      <c r="C157" s="149"/>
      <c r="D157" s="149"/>
      <c r="E157" s="150" t="s">
        <v>3</v>
      </c>
      <c r="F157" s="238" t="s">
        <v>132</v>
      </c>
      <c r="G157" s="239"/>
      <c r="H157" s="239"/>
      <c r="I157" s="239"/>
      <c r="J157" s="149"/>
      <c r="K157" s="151">
        <v>29.280999999999999</v>
      </c>
      <c r="L157" s="149"/>
      <c r="M157" s="149"/>
      <c r="N157" s="149"/>
      <c r="O157" s="149"/>
      <c r="P157" s="149"/>
      <c r="Q157" s="149"/>
      <c r="R157" s="152"/>
      <c r="T157" s="153"/>
      <c r="U157" s="149"/>
      <c r="V157" s="149"/>
      <c r="W157" s="149"/>
      <c r="X157" s="149"/>
      <c r="Y157" s="149"/>
      <c r="Z157" s="149"/>
      <c r="AA157" s="154"/>
      <c r="AT157" s="155" t="s">
        <v>129</v>
      </c>
      <c r="AU157" s="155" t="s">
        <v>126</v>
      </c>
      <c r="AV157" s="11" t="s">
        <v>125</v>
      </c>
      <c r="AW157" s="11" t="s">
        <v>30</v>
      </c>
      <c r="AX157" s="11" t="s">
        <v>77</v>
      </c>
      <c r="AY157" s="155" t="s">
        <v>120</v>
      </c>
    </row>
    <row r="158" spans="2:65" s="1" customFormat="1" ht="44.25" customHeight="1" x14ac:dyDescent="0.3">
      <c r="B158" s="129"/>
      <c r="C158" s="130" t="s">
        <v>176</v>
      </c>
      <c r="D158" s="130" t="s">
        <v>121</v>
      </c>
      <c r="E158" s="131" t="s">
        <v>177</v>
      </c>
      <c r="F158" s="226" t="s">
        <v>178</v>
      </c>
      <c r="G158" s="227"/>
      <c r="H158" s="227"/>
      <c r="I158" s="227"/>
      <c r="J158" s="132" t="s">
        <v>135</v>
      </c>
      <c r="K158" s="133">
        <v>29.280999999999999</v>
      </c>
      <c r="L158" s="228"/>
      <c r="M158" s="227"/>
      <c r="N158" s="228">
        <f>ROUND(L158*K158,3)</f>
        <v>0</v>
      </c>
      <c r="O158" s="227"/>
      <c r="P158" s="227"/>
      <c r="Q158" s="227"/>
      <c r="R158" s="134"/>
      <c r="T158" s="135" t="s">
        <v>3</v>
      </c>
      <c r="U158" s="39" t="s">
        <v>40</v>
      </c>
      <c r="V158" s="136">
        <v>0.61299999999999999</v>
      </c>
      <c r="W158" s="136">
        <f>V158*K158</f>
        <v>17.949252999999999</v>
      </c>
      <c r="X158" s="136">
        <v>0</v>
      </c>
      <c r="Y158" s="136">
        <f>X158*K158</f>
        <v>0</v>
      </c>
      <c r="Z158" s="136">
        <v>0</v>
      </c>
      <c r="AA158" s="137">
        <f>Z158*K158</f>
        <v>0</v>
      </c>
      <c r="AR158" s="16" t="s">
        <v>125</v>
      </c>
      <c r="AT158" s="16" t="s">
        <v>121</v>
      </c>
      <c r="AU158" s="16" t="s">
        <v>126</v>
      </c>
      <c r="AY158" s="16" t="s">
        <v>120</v>
      </c>
      <c r="BE158" s="138">
        <f>IF(U158="základná",N158,0)</f>
        <v>0</v>
      </c>
      <c r="BF158" s="138">
        <f>IF(U158="znížená",N158,0)</f>
        <v>0</v>
      </c>
      <c r="BG158" s="138">
        <f>IF(U158="zákl. prenesená",N158,0)</f>
        <v>0</v>
      </c>
      <c r="BH158" s="138">
        <f>IF(U158="zníž. prenesená",N158,0)</f>
        <v>0</v>
      </c>
      <c r="BI158" s="138">
        <f>IF(U158="nulová",N158,0)</f>
        <v>0</v>
      </c>
      <c r="BJ158" s="16" t="s">
        <v>126</v>
      </c>
      <c r="BK158" s="139">
        <f>ROUND(L158*K158,3)</f>
        <v>0</v>
      </c>
      <c r="BL158" s="16" t="s">
        <v>125</v>
      </c>
      <c r="BM158" s="16" t="s">
        <v>179</v>
      </c>
    </row>
    <row r="159" spans="2:65" s="1" customFormat="1" ht="31.5" customHeight="1" x14ac:dyDescent="0.3">
      <c r="B159" s="129"/>
      <c r="C159" s="130" t="s">
        <v>180</v>
      </c>
      <c r="D159" s="130" t="s">
        <v>121</v>
      </c>
      <c r="E159" s="131" t="s">
        <v>181</v>
      </c>
      <c r="F159" s="226" t="s">
        <v>182</v>
      </c>
      <c r="G159" s="227"/>
      <c r="H159" s="227"/>
      <c r="I159" s="227"/>
      <c r="J159" s="132" t="s">
        <v>135</v>
      </c>
      <c r="K159" s="133">
        <v>143.512</v>
      </c>
      <c r="L159" s="228"/>
      <c r="M159" s="227"/>
      <c r="N159" s="228">
        <f>ROUND(L159*K159,3)</f>
        <v>0</v>
      </c>
      <c r="O159" s="227"/>
      <c r="P159" s="227"/>
      <c r="Q159" s="227"/>
      <c r="R159" s="134"/>
      <c r="T159" s="135" t="s">
        <v>3</v>
      </c>
      <c r="U159" s="39" t="s">
        <v>40</v>
      </c>
      <c r="V159" s="136">
        <v>6.9000000000000006E-2</v>
      </c>
      <c r="W159" s="136">
        <f>V159*K159</f>
        <v>9.9023280000000007</v>
      </c>
      <c r="X159" s="136">
        <v>0</v>
      </c>
      <c r="Y159" s="136">
        <f>X159*K159</f>
        <v>0</v>
      </c>
      <c r="Z159" s="136">
        <v>0</v>
      </c>
      <c r="AA159" s="137">
        <f>Z159*K159</f>
        <v>0</v>
      </c>
      <c r="AR159" s="16" t="s">
        <v>125</v>
      </c>
      <c r="AT159" s="16" t="s">
        <v>121</v>
      </c>
      <c r="AU159" s="16" t="s">
        <v>126</v>
      </c>
      <c r="AY159" s="16" t="s">
        <v>120</v>
      </c>
      <c r="BE159" s="138">
        <f>IF(U159="základná",N159,0)</f>
        <v>0</v>
      </c>
      <c r="BF159" s="138">
        <f>IF(U159="znížená",N159,0)</f>
        <v>0</v>
      </c>
      <c r="BG159" s="138">
        <f>IF(U159="zákl. prenesená",N159,0)</f>
        <v>0</v>
      </c>
      <c r="BH159" s="138">
        <f>IF(U159="zníž. prenesená",N159,0)</f>
        <v>0</v>
      </c>
      <c r="BI159" s="138">
        <f>IF(U159="nulová",N159,0)</f>
        <v>0</v>
      </c>
      <c r="BJ159" s="16" t="s">
        <v>126</v>
      </c>
      <c r="BK159" s="139">
        <f>ROUND(L159*K159,3)</f>
        <v>0</v>
      </c>
      <c r="BL159" s="16" t="s">
        <v>125</v>
      </c>
      <c r="BM159" s="16" t="s">
        <v>183</v>
      </c>
    </row>
    <row r="160" spans="2:65" s="10" customFormat="1" ht="22.5" customHeight="1" x14ac:dyDescent="0.3">
      <c r="B160" s="140"/>
      <c r="C160" s="141"/>
      <c r="D160" s="141"/>
      <c r="E160" s="142" t="s">
        <v>3</v>
      </c>
      <c r="F160" s="229" t="s">
        <v>184</v>
      </c>
      <c r="G160" s="230"/>
      <c r="H160" s="230"/>
      <c r="I160" s="230"/>
      <c r="J160" s="141"/>
      <c r="K160" s="143">
        <v>104.51</v>
      </c>
      <c r="L160" s="141"/>
      <c r="M160" s="141"/>
      <c r="N160" s="141"/>
      <c r="O160" s="141"/>
      <c r="P160" s="141"/>
      <c r="Q160" s="141"/>
      <c r="R160" s="144"/>
      <c r="T160" s="145"/>
      <c r="U160" s="141"/>
      <c r="V160" s="141"/>
      <c r="W160" s="141"/>
      <c r="X160" s="141"/>
      <c r="Y160" s="141"/>
      <c r="Z160" s="141"/>
      <c r="AA160" s="146"/>
      <c r="AT160" s="147" t="s">
        <v>129</v>
      </c>
      <c r="AU160" s="147" t="s">
        <v>126</v>
      </c>
      <c r="AV160" s="10" t="s">
        <v>126</v>
      </c>
      <c r="AW160" s="10" t="s">
        <v>30</v>
      </c>
      <c r="AX160" s="10" t="s">
        <v>73</v>
      </c>
      <c r="AY160" s="147" t="s">
        <v>120</v>
      </c>
    </row>
    <row r="161" spans="2:65" s="10" customFormat="1" ht="22.5" customHeight="1" x14ac:dyDescent="0.3">
      <c r="B161" s="140"/>
      <c r="C161" s="141"/>
      <c r="D161" s="141"/>
      <c r="E161" s="142" t="s">
        <v>3</v>
      </c>
      <c r="F161" s="231" t="s">
        <v>185</v>
      </c>
      <c r="G161" s="230"/>
      <c r="H161" s="230"/>
      <c r="I161" s="230"/>
      <c r="J161" s="141"/>
      <c r="K161" s="143">
        <v>9.7210000000000001</v>
      </c>
      <c r="L161" s="141"/>
      <c r="M161" s="141"/>
      <c r="N161" s="141"/>
      <c r="O161" s="141"/>
      <c r="P161" s="141"/>
      <c r="Q161" s="141"/>
      <c r="R161" s="144"/>
      <c r="T161" s="145"/>
      <c r="U161" s="141"/>
      <c r="V161" s="141"/>
      <c r="W161" s="141"/>
      <c r="X161" s="141"/>
      <c r="Y161" s="141"/>
      <c r="Z161" s="141"/>
      <c r="AA161" s="146"/>
      <c r="AT161" s="147" t="s">
        <v>129</v>
      </c>
      <c r="AU161" s="147" t="s">
        <v>126</v>
      </c>
      <c r="AV161" s="10" t="s">
        <v>126</v>
      </c>
      <c r="AW161" s="10" t="s">
        <v>30</v>
      </c>
      <c r="AX161" s="10" t="s">
        <v>73</v>
      </c>
      <c r="AY161" s="147" t="s">
        <v>120</v>
      </c>
    </row>
    <row r="162" spans="2:65" s="10" customFormat="1" ht="22.5" customHeight="1" x14ac:dyDescent="0.3">
      <c r="B162" s="140"/>
      <c r="C162" s="141"/>
      <c r="D162" s="141"/>
      <c r="E162" s="142" t="s">
        <v>3</v>
      </c>
      <c r="F162" s="231" t="s">
        <v>186</v>
      </c>
      <c r="G162" s="230"/>
      <c r="H162" s="230"/>
      <c r="I162" s="230"/>
      <c r="J162" s="141"/>
      <c r="K162" s="143">
        <v>29.280999999999999</v>
      </c>
      <c r="L162" s="141"/>
      <c r="M162" s="141"/>
      <c r="N162" s="141"/>
      <c r="O162" s="141"/>
      <c r="P162" s="141"/>
      <c r="Q162" s="141"/>
      <c r="R162" s="144"/>
      <c r="T162" s="145"/>
      <c r="U162" s="141"/>
      <c r="V162" s="141"/>
      <c r="W162" s="141"/>
      <c r="X162" s="141"/>
      <c r="Y162" s="141"/>
      <c r="Z162" s="141"/>
      <c r="AA162" s="146"/>
      <c r="AT162" s="147" t="s">
        <v>129</v>
      </c>
      <c r="AU162" s="147" t="s">
        <v>126</v>
      </c>
      <c r="AV162" s="10" t="s">
        <v>126</v>
      </c>
      <c r="AW162" s="10" t="s">
        <v>30</v>
      </c>
      <c r="AX162" s="10" t="s">
        <v>73</v>
      </c>
      <c r="AY162" s="147" t="s">
        <v>120</v>
      </c>
    </row>
    <row r="163" spans="2:65" s="11" customFormat="1" ht="22.5" customHeight="1" x14ac:dyDescent="0.3">
      <c r="B163" s="148"/>
      <c r="C163" s="149"/>
      <c r="D163" s="149"/>
      <c r="E163" s="150" t="s">
        <v>3</v>
      </c>
      <c r="F163" s="238" t="s">
        <v>132</v>
      </c>
      <c r="G163" s="239"/>
      <c r="H163" s="239"/>
      <c r="I163" s="239"/>
      <c r="J163" s="149"/>
      <c r="K163" s="151">
        <v>143.512</v>
      </c>
      <c r="L163" s="149"/>
      <c r="M163" s="149"/>
      <c r="N163" s="149"/>
      <c r="O163" s="149"/>
      <c r="P163" s="149"/>
      <c r="Q163" s="149"/>
      <c r="R163" s="152"/>
      <c r="T163" s="153"/>
      <c r="U163" s="149"/>
      <c r="V163" s="149"/>
      <c r="W163" s="149"/>
      <c r="X163" s="149"/>
      <c r="Y163" s="149"/>
      <c r="Z163" s="149"/>
      <c r="AA163" s="154"/>
      <c r="AT163" s="155" t="s">
        <v>129</v>
      </c>
      <c r="AU163" s="155" t="s">
        <v>126</v>
      </c>
      <c r="AV163" s="11" t="s">
        <v>125</v>
      </c>
      <c r="AW163" s="11" t="s">
        <v>30</v>
      </c>
      <c r="AX163" s="11" t="s">
        <v>77</v>
      </c>
      <c r="AY163" s="155" t="s">
        <v>120</v>
      </c>
    </row>
    <row r="164" spans="2:65" s="1" customFormat="1" ht="44.25" customHeight="1" x14ac:dyDescent="0.3">
      <c r="B164" s="129"/>
      <c r="C164" s="130" t="s">
        <v>187</v>
      </c>
      <c r="D164" s="130" t="s">
        <v>121</v>
      </c>
      <c r="E164" s="131" t="s">
        <v>188</v>
      </c>
      <c r="F164" s="226" t="s">
        <v>189</v>
      </c>
      <c r="G164" s="227"/>
      <c r="H164" s="227"/>
      <c r="I164" s="227"/>
      <c r="J164" s="132" t="s">
        <v>135</v>
      </c>
      <c r="K164" s="133">
        <v>143.512</v>
      </c>
      <c r="L164" s="228"/>
      <c r="M164" s="227"/>
      <c r="N164" s="228">
        <f>ROUND(L164*K164,3)</f>
        <v>0</v>
      </c>
      <c r="O164" s="227"/>
      <c r="P164" s="227"/>
      <c r="Q164" s="227"/>
      <c r="R164" s="134"/>
      <c r="T164" s="135" t="s">
        <v>3</v>
      </c>
      <c r="U164" s="39" t="s">
        <v>40</v>
      </c>
      <c r="V164" s="136">
        <v>8.5000000000000006E-2</v>
      </c>
      <c r="W164" s="136">
        <f>V164*K164</f>
        <v>12.19852</v>
      </c>
      <c r="X164" s="136">
        <v>0</v>
      </c>
      <c r="Y164" s="136">
        <f>X164*K164</f>
        <v>0</v>
      </c>
      <c r="Z164" s="136">
        <v>0</v>
      </c>
      <c r="AA164" s="137">
        <f>Z164*K164</f>
        <v>0</v>
      </c>
      <c r="AR164" s="16" t="s">
        <v>125</v>
      </c>
      <c r="AT164" s="16" t="s">
        <v>121</v>
      </c>
      <c r="AU164" s="16" t="s">
        <v>126</v>
      </c>
      <c r="AY164" s="16" t="s">
        <v>120</v>
      </c>
      <c r="BE164" s="138">
        <f>IF(U164="základná",N164,0)</f>
        <v>0</v>
      </c>
      <c r="BF164" s="138">
        <f>IF(U164="znížená",N164,0)</f>
        <v>0</v>
      </c>
      <c r="BG164" s="138">
        <f>IF(U164="zákl. prenesená",N164,0)</f>
        <v>0</v>
      </c>
      <c r="BH164" s="138">
        <f>IF(U164="zníž. prenesená",N164,0)</f>
        <v>0</v>
      </c>
      <c r="BI164" s="138">
        <f>IF(U164="nulová",N164,0)</f>
        <v>0</v>
      </c>
      <c r="BJ164" s="16" t="s">
        <v>126</v>
      </c>
      <c r="BK164" s="139">
        <f>ROUND(L164*K164,3)</f>
        <v>0</v>
      </c>
      <c r="BL164" s="16" t="s">
        <v>125</v>
      </c>
      <c r="BM164" s="16" t="s">
        <v>190</v>
      </c>
    </row>
    <row r="165" spans="2:65" s="1" customFormat="1" ht="31.5" customHeight="1" x14ac:dyDescent="0.3">
      <c r="B165" s="129"/>
      <c r="C165" s="130" t="s">
        <v>191</v>
      </c>
      <c r="D165" s="130" t="s">
        <v>121</v>
      </c>
      <c r="E165" s="131" t="s">
        <v>192</v>
      </c>
      <c r="F165" s="226" t="s">
        <v>193</v>
      </c>
      <c r="G165" s="227"/>
      <c r="H165" s="227"/>
      <c r="I165" s="227"/>
      <c r="J165" s="132" t="s">
        <v>135</v>
      </c>
      <c r="K165" s="133">
        <v>14.981</v>
      </c>
      <c r="L165" s="228"/>
      <c r="M165" s="227"/>
      <c r="N165" s="228">
        <f>ROUND(L165*K165,3)</f>
        <v>0</v>
      </c>
      <c r="O165" s="227"/>
      <c r="P165" s="227"/>
      <c r="Q165" s="227"/>
      <c r="R165" s="134"/>
      <c r="T165" s="135" t="s">
        <v>3</v>
      </c>
      <c r="U165" s="39" t="s">
        <v>40</v>
      </c>
      <c r="V165" s="136">
        <v>0.24199999999999999</v>
      </c>
      <c r="W165" s="136">
        <f>V165*K165</f>
        <v>3.6254019999999998</v>
      </c>
      <c r="X165" s="136">
        <v>0</v>
      </c>
      <c r="Y165" s="136">
        <f>X165*K165</f>
        <v>0</v>
      </c>
      <c r="Z165" s="136">
        <v>0</v>
      </c>
      <c r="AA165" s="137">
        <f>Z165*K165</f>
        <v>0</v>
      </c>
      <c r="AR165" s="16" t="s">
        <v>125</v>
      </c>
      <c r="AT165" s="16" t="s">
        <v>121</v>
      </c>
      <c r="AU165" s="16" t="s">
        <v>126</v>
      </c>
      <c r="AY165" s="16" t="s">
        <v>120</v>
      </c>
      <c r="BE165" s="138">
        <f>IF(U165="základná",N165,0)</f>
        <v>0</v>
      </c>
      <c r="BF165" s="138">
        <f>IF(U165="znížená",N165,0)</f>
        <v>0</v>
      </c>
      <c r="BG165" s="138">
        <f>IF(U165="zákl. prenesená",N165,0)</f>
        <v>0</v>
      </c>
      <c r="BH165" s="138">
        <f>IF(U165="zníž. prenesená",N165,0)</f>
        <v>0</v>
      </c>
      <c r="BI165" s="138">
        <f>IF(U165="nulová",N165,0)</f>
        <v>0</v>
      </c>
      <c r="BJ165" s="16" t="s">
        <v>126</v>
      </c>
      <c r="BK165" s="139">
        <f>ROUND(L165*K165,3)</f>
        <v>0</v>
      </c>
      <c r="BL165" s="16" t="s">
        <v>125</v>
      </c>
      <c r="BM165" s="16" t="s">
        <v>194</v>
      </c>
    </row>
    <row r="166" spans="2:65" s="12" customFormat="1" ht="22.5" customHeight="1" x14ac:dyDescent="0.3">
      <c r="B166" s="156"/>
      <c r="C166" s="157"/>
      <c r="D166" s="157"/>
      <c r="E166" s="158" t="s">
        <v>3</v>
      </c>
      <c r="F166" s="240" t="s">
        <v>195</v>
      </c>
      <c r="G166" s="241"/>
      <c r="H166" s="241"/>
      <c r="I166" s="241"/>
      <c r="J166" s="157"/>
      <c r="K166" s="159" t="s">
        <v>3</v>
      </c>
      <c r="L166" s="157"/>
      <c r="M166" s="157"/>
      <c r="N166" s="157"/>
      <c r="O166" s="157"/>
      <c r="P166" s="157"/>
      <c r="Q166" s="157"/>
      <c r="R166" s="160"/>
      <c r="T166" s="161"/>
      <c r="U166" s="157"/>
      <c r="V166" s="157"/>
      <c r="W166" s="157"/>
      <c r="X166" s="157"/>
      <c r="Y166" s="157"/>
      <c r="Z166" s="157"/>
      <c r="AA166" s="162"/>
      <c r="AT166" s="163" t="s">
        <v>129</v>
      </c>
      <c r="AU166" s="163" t="s">
        <v>126</v>
      </c>
      <c r="AV166" s="12" t="s">
        <v>77</v>
      </c>
      <c r="AW166" s="12" t="s">
        <v>30</v>
      </c>
      <c r="AX166" s="12" t="s">
        <v>73</v>
      </c>
      <c r="AY166" s="163" t="s">
        <v>120</v>
      </c>
    </row>
    <row r="167" spans="2:65" s="10" customFormat="1" ht="22.5" customHeight="1" x14ac:dyDescent="0.3">
      <c r="B167" s="140"/>
      <c r="C167" s="141"/>
      <c r="D167" s="141"/>
      <c r="E167" s="142" t="s">
        <v>3</v>
      </c>
      <c r="F167" s="231" t="s">
        <v>155</v>
      </c>
      <c r="G167" s="230"/>
      <c r="H167" s="230"/>
      <c r="I167" s="230"/>
      <c r="J167" s="141"/>
      <c r="K167" s="143">
        <v>2.984</v>
      </c>
      <c r="L167" s="141"/>
      <c r="M167" s="141"/>
      <c r="N167" s="141"/>
      <c r="O167" s="141"/>
      <c r="P167" s="141"/>
      <c r="Q167" s="141"/>
      <c r="R167" s="144"/>
      <c r="T167" s="145"/>
      <c r="U167" s="141"/>
      <c r="V167" s="141"/>
      <c r="W167" s="141"/>
      <c r="X167" s="141"/>
      <c r="Y167" s="141"/>
      <c r="Z167" s="141"/>
      <c r="AA167" s="146"/>
      <c r="AT167" s="147" t="s">
        <v>129</v>
      </c>
      <c r="AU167" s="147" t="s">
        <v>126</v>
      </c>
      <c r="AV167" s="10" t="s">
        <v>126</v>
      </c>
      <c r="AW167" s="10" t="s">
        <v>30</v>
      </c>
      <c r="AX167" s="10" t="s">
        <v>73</v>
      </c>
      <c r="AY167" s="147" t="s">
        <v>120</v>
      </c>
    </row>
    <row r="168" spans="2:65" s="12" customFormat="1" ht="22.5" customHeight="1" x14ac:dyDescent="0.3">
      <c r="B168" s="156"/>
      <c r="C168" s="157"/>
      <c r="D168" s="157"/>
      <c r="E168" s="158" t="s">
        <v>3</v>
      </c>
      <c r="F168" s="242" t="s">
        <v>196</v>
      </c>
      <c r="G168" s="241"/>
      <c r="H168" s="241"/>
      <c r="I168" s="241"/>
      <c r="J168" s="157"/>
      <c r="K168" s="159" t="s">
        <v>3</v>
      </c>
      <c r="L168" s="157"/>
      <c r="M168" s="157"/>
      <c r="N168" s="157"/>
      <c r="O168" s="157"/>
      <c r="P168" s="157"/>
      <c r="Q168" s="157"/>
      <c r="R168" s="160"/>
      <c r="T168" s="161"/>
      <c r="U168" s="157"/>
      <c r="V168" s="157"/>
      <c r="W168" s="157"/>
      <c r="X168" s="157"/>
      <c r="Y168" s="157"/>
      <c r="Z168" s="157"/>
      <c r="AA168" s="162"/>
      <c r="AT168" s="163" t="s">
        <v>129</v>
      </c>
      <c r="AU168" s="163" t="s">
        <v>126</v>
      </c>
      <c r="AV168" s="12" t="s">
        <v>77</v>
      </c>
      <c r="AW168" s="12" t="s">
        <v>30</v>
      </c>
      <c r="AX168" s="12" t="s">
        <v>73</v>
      </c>
      <c r="AY168" s="163" t="s">
        <v>120</v>
      </c>
    </row>
    <row r="169" spans="2:65" s="10" customFormat="1" ht="22.5" customHeight="1" x14ac:dyDescent="0.3">
      <c r="B169" s="140"/>
      <c r="C169" s="141"/>
      <c r="D169" s="141"/>
      <c r="E169" s="142" t="s">
        <v>3</v>
      </c>
      <c r="F169" s="231" t="s">
        <v>197</v>
      </c>
      <c r="G169" s="230"/>
      <c r="H169" s="230"/>
      <c r="I169" s="230"/>
      <c r="J169" s="141"/>
      <c r="K169" s="143">
        <v>11.997</v>
      </c>
      <c r="L169" s="141"/>
      <c r="M169" s="141"/>
      <c r="N169" s="141"/>
      <c r="O169" s="141"/>
      <c r="P169" s="141"/>
      <c r="Q169" s="141"/>
      <c r="R169" s="144"/>
      <c r="T169" s="145"/>
      <c r="U169" s="141"/>
      <c r="V169" s="141"/>
      <c r="W169" s="141"/>
      <c r="X169" s="141"/>
      <c r="Y169" s="141"/>
      <c r="Z169" s="141"/>
      <c r="AA169" s="146"/>
      <c r="AT169" s="147" t="s">
        <v>129</v>
      </c>
      <c r="AU169" s="147" t="s">
        <v>126</v>
      </c>
      <c r="AV169" s="10" t="s">
        <v>126</v>
      </c>
      <c r="AW169" s="10" t="s">
        <v>30</v>
      </c>
      <c r="AX169" s="10" t="s">
        <v>73</v>
      </c>
      <c r="AY169" s="147" t="s">
        <v>120</v>
      </c>
    </row>
    <row r="170" spans="2:65" s="11" customFormat="1" ht="22.5" customHeight="1" x14ac:dyDescent="0.3">
      <c r="B170" s="148"/>
      <c r="C170" s="149"/>
      <c r="D170" s="149"/>
      <c r="E170" s="150" t="s">
        <v>3</v>
      </c>
      <c r="F170" s="238" t="s">
        <v>132</v>
      </c>
      <c r="G170" s="239"/>
      <c r="H170" s="239"/>
      <c r="I170" s="239"/>
      <c r="J170" s="149"/>
      <c r="K170" s="151">
        <v>14.981</v>
      </c>
      <c r="L170" s="149"/>
      <c r="M170" s="149"/>
      <c r="N170" s="149"/>
      <c r="O170" s="149"/>
      <c r="P170" s="149"/>
      <c r="Q170" s="149"/>
      <c r="R170" s="152"/>
      <c r="T170" s="153"/>
      <c r="U170" s="149"/>
      <c r="V170" s="149"/>
      <c r="W170" s="149"/>
      <c r="X170" s="149"/>
      <c r="Y170" s="149"/>
      <c r="Z170" s="149"/>
      <c r="AA170" s="154"/>
      <c r="AT170" s="155" t="s">
        <v>129</v>
      </c>
      <c r="AU170" s="155" t="s">
        <v>126</v>
      </c>
      <c r="AV170" s="11" t="s">
        <v>125</v>
      </c>
      <c r="AW170" s="11" t="s">
        <v>30</v>
      </c>
      <c r="AX170" s="11" t="s">
        <v>77</v>
      </c>
      <c r="AY170" s="155" t="s">
        <v>120</v>
      </c>
    </row>
    <row r="171" spans="2:65" s="1" customFormat="1" ht="22.5" customHeight="1" x14ac:dyDescent="0.3">
      <c r="B171" s="129"/>
      <c r="C171" s="164" t="s">
        <v>198</v>
      </c>
      <c r="D171" s="164" t="s">
        <v>199</v>
      </c>
      <c r="E171" s="165" t="s">
        <v>200</v>
      </c>
      <c r="F171" s="243" t="s">
        <v>201</v>
      </c>
      <c r="G171" s="244"/>
      <c r="H171" s="244"/>
      <c r="I171" s="244"/>
      <c r="J171" s="166" t="s">
        <v>202</v>
      </c>
      <c r="K171" s="167">
        <v>28.314</v>
      </c>
      <c r="L171" s="245"/>
      <c r="M171" s="244"/>
      <c r="N171" s="245">
        <f>ROUND(L171*K171,3)</f>
        <v>0</v>
      </c>
      <c r="O171" s="227"/>
      <c r="P171" s="227"/>
      <c r="Q171" s="227"/>
      <c r="R171" s="134"/>
      <c r="T171" s="135" t="s">
        <v>3</v>
      </c>
      <c r="U171" s="39" t="s">
        <v>40</v>
      </c>
      <c r="V171" s="136">
        <v>0</v>
      </c>
      <c r="W171" s="136">
        <f>V171*K171</f>
        <v>0</v>
      </c>
      <c r="X171" s="136">
        <v>1</v>
      </c>
      <c r="Y171" s="136">
        <f>X171*K171</f>
        <v>28.314</v>
      </c>
      <c r="Z171" s="136">
        <v>0</v>
      </c>
      <c r="AA171" s="137">
        <f>Z171*K171</f>
        <v>0</v>
      </c>
      <c r="AR171" s="16" t="s">
        <v>176</v>
      </c>
      <c r="AT171" s="16" t="s">
        <v>199</v>
      </c>
      <c r="AU171" s="16" t="s">
        <v>126</v>
      </c>
      <c r="AY171" s="16" t="s">
        <v>120</v>
      </c>
      <c r="BE171" s="138">
        <f>IF(U171="základná",N171,0)</f>
        <v>0</v>
      </c>
      <c r="BF171" s="138">
        <f>IF(U171="znížená",N171,0)</f>
        <v>0</v>
      </c>
      <c r="BG171" s="138">
        <f>IF(U171="zákl. prenesená",N171,0)</f>
        <v>0</v>
      </c>
      <c r="BH171" s="138">
        <f>IF(U171="zníž. prenesená",N171,0)</f>
        <v>0</v>
      </c>
      <c r="BI171" s="138">
        <f>IF(U171="nulová",N171,0)</f>
        <v>0</v>
      </c>
      <c r="BJ171" s="16" t="s">
        <v>126</v>
      </c>
      <c r="BK171" s="139">
        <f>ROUND(L171*K171,3)</f>
        <v>0</v>
      </c>
      <c r="BL171" s="16" t="s">
        <v>125</v>
      </c>
      <c r="BM171" s="16" t="s">
        <v>203</v>
      </c>
    </row>
    <row r="172" spans="2:65" s="1" customFormat="1" ht="31.5" customHeight="1" x14ac:dyDescent="0.3">
      <c r="B172" s="129"/>
      <c r="C172" s="130" t="s">
        <v>204</v>
      </c>
      <c r="D172" s="130" t="s">
        <v>121</v>
      </c>
      <c r="E172" s="131" t="s">
        <v>205</v>
      </c>
      <c r="F172" s="226" t="s">
        <v>206</v>
      </c>
      <c r="G172" s="227"/>
      <c r="H172" s="227"/>
      <c r="I172" s="227"/>
      <c r="J172" s="132" t="s">
        <v>124</v>
      </c>
      <c r="K172" s="133">
        <v>696.73</v>
      </c>
      <c r="L172" s="228"/>
      <c r="M172" s="227"/>
      <c r="N172" s="228">
        <f>ROUND(L172*K172,3)</f>
        <v>0</v>
      </c>
      <c r="O172" s="227"/>
      <c r="P172" s="227"/>
      <c r="Q172" s="227"/>
      <c r="R172" s="134"/>
      <c r="T172" s="135" t="s">
        <v>3</v>
      </c>
      <c r="U172" s="39" t="s">
        <v>40</v>
      </c>
      <c r="V172" s="136">
        <v>1.7000000000000001E-2</v>
      </c>
      <c r="W172" s="136">
        <f>V172*K172</f>
        <v>11.844410000000002</v>
      </c>
      <c r="X172" s="136">
        <v>0</v>
      </c>
      <c r="Y172" s="136">
        <f>X172*K172</f>
        <v>0</v>
      </c>
      <c r="Z172" s="136">
        <v>0</v>
      </c>
      <c r="AA172" s="137">
        <f>Z172*K172</f>
        <v>0</v>
      </c>
      <c r="AR172" s="16" t="s">
        <v>125</v>
      </c>
      <c r="AT172" s="16" t="s">
        <v>121</v>
      </c>
      <c r="AU172" s="16" t="s">
        <v>126</v>
      </c>
      <c r="AY172" s="16" t="s">
        <v>120</v>
      </c>
      <c r="BE172" s="138">
        <f>IF(U172="základná",N172,0)</f>
        <v>0</v>
      </c>
      <c r="BF172" s="138">
        <f>IF(U172="znížená",N172,0)</f>
        <v>0</v>
      </c>
      <c r="BG172" s="138">
        <f>IF(U172="zákl. prenesená",N172,0)</f>
        <v>0</v>
      </c>
      <c r="BH172" s="138">
        <f>IF(U172="zníž. prenesená",N172,0)</f>
        <v>0</v>
      </c>
      <c r="BI172" s="138">
        <f>IF(U172="nulová",N172,0)</f>
        <v>0</v>
      </c>
      <c r="BJ172" s="16" t="s">
        <v>126</v>
      </c>
      <c r="BK172" s="139">
        <f>ROUND(L172*K172,3)</f>
        <v>0</v>
      </c>
      <c r="BL172" s="16" t="s">
        <v>125</v>
      </c>
      <c r="BM172" s="16" t="s">
        <v>207</v>
      </c>
    </row>
    <row r="173" spans="2:65" s="10" customFormat="1" ht="31.5" customHeight="1" x14ac:dyDescent="0.3">
      <c r="B173" s="140"/>
      <c r="C173" s="141"/>
      <c r="D173" s="141"/>
      <c r="E173" s="142" t="s">
        <v>3</v>
      </c>
      <c r="F173" s="229" t="s">
        <v>128</v>
      </c>
      <c r="G173" s="230"/>
      <c r="H173" s="230"/>
      <c r="I173" s="230"/>
      <c r="J173" s="141"/>
      <c r="K173" s="143">
        <v>438.66</v>
      </c>
      <c r="L173" s="141"/>
      <c r="M173" s="141"/>
      <c r="N173" s="141"/>
      <c r="O173" s="141"/>
      <c r="P173" s="141"/>
      <c r="Q173" s="141"/>
      <c r="R173" s="144"/>
      <c r="T173" s="145"/>
      <c r="U173" s="141"/>
      <c r="V173" s="141"/>
      <c r="W173" s="141"/>
      <c r="X173" s="141"/>
      <c r="Y173" s="141"/>
      <c r="Z173" s="141"/>
      <c r="AA173" s="146"/>
      <c r="AT173" s="147" t="s">
        <v>129</v>
      </c>
      <c r="AU173" s="147" t="s">
        <v>126</v>
      </c>
      <c r="AV173" s="10" t="s">
        <v>126</v>
      </c>
      <c r="AW173" s="10" t="s">
        <v>30</v>
      </c>
      <c r="AX173" s="10" t="s">
        <v>73</v>
      </c>
      <c r="AY173" s="147" t="s">
        <v>120</v>
      </c>
    </row>
    <row r="174" spans="2:65" s="10" customFormat="1" ht="22.5" customHeight="1" x14ac:dyDescent="0.3">
      <c r="B174" s="140"/>
      <c r="C174" s="141"/>
      <c r="D174" s="141"/>
      <c r="E174" s="142" t="s">
        <v>3</v>
      </c>
      <c r="F174" s="231" t="s">
        <v>130</v>
      </c>
      <c r="G174" s="230"/>
      <c r="H174" s="230"/>
      <c r="I174" s="230"/>
      <c r="J174" s="141"/>
      <c r="K174" s="143">
        <v>49.95</v>
      </c>
      <c r="L174" s="141"/>
      <c r="M174" s="141"/>
      <c r="N174" s="141"/>
      <c r="O174" s="141"/>
      <c r="P174" s="141"/>
      <c r="Q174" s="141"/>
      <c r="R174" s="144"/>
      <c r="T174" s="145"/>
      <c r="U174" s="141"/>
      <c r="V174" s="141"/>
      <c r="W174" s="141"/>
      <c r="X174" s="141"/>
      <c r="Y174" s="141"/>
      <c r="Z174" s="141"/>
      <c r="AA174" s="146"/>
      <c r="AT174" s="147" t="s">
        <v>129</v>
      </c>
      <c r="AU174" s="147" t="s">
        <v>126</v>
      </c>
      <c r="AV174" s="10" t="s">
        <v>126</v>
      </c>
      <c r="AW174" s="10" t="s">
        <v>30</v>
      </c>
      <c r="AX174" s="10" t="s">
        <v>73</v>
      </c>
      <c r="AY174" s="147" t="s">
        <v>120</v>
      </c>
    </row>
    <row r="175" spans="2:65" s="10" customFormat="1" ht="31.5" customHeight="1" x14ac:dyDescent="0.3">
      <c r="B175" s="140"/>
      <c r="C175" s="141"/>
      <c r="D175" s="141"/>
      <c r="E175" s="142" t="s">
        <v>3</v>
      </c>
      <c r="F175" s="231" t="s">
        <v>131</v>
      </c>
      <c r="G175" s="230"/>
      <c r="H175" s="230"/>
      <c r="I175" s="230"/>
      <c r="J175" s="141"/>
      <c r="K175" s="143">
        <v>208.12</v>
      </c>
      <c r="L175" s="141"/>
      <c r="M175" s="141"/>
      <c r="N175" s="141"/>
      <c r="O175" s="141"/>
      <c r="P175" s="141"/>
      <c r="Q175" s="141"/>
      <c r="R175" s="144"/>
      <c r="T175" s="145"/>
      <c r="U175" s="141"/>
      <c r="V175" s="141"/>
      <c r="W175" s="141"/>
      <c r="X175" s="141"/>
      <c r="Y175" s="141"/>
      <c r="Z175" s="141"/>
      <c r="AA175" s="146"/>
      <c r="AT175" s="147" t="s">
        <v>129</v>
      </c>
      <c r="AU175" s="147" t="s">
        <v>126</v>
      </c>
      <c r="AV175" s="10" t="s">
        <v>126</v>
      </c>
      <c r="AW175" s="10" t="s">
        <v>30</v>
      </c>
      <c r="AX175" s="10" t="s">
        <v>73</v>
      </c>
      <c r="AY175" s="147" t="s">
        <v>120</v>
      </c>
    </row>
    <row r="176" spans="2:65" s="11" customFormat="1" ht="22.5" customHeight="1" x14ac:dyDescent="0.3">
      <c r="B176" s="148"/>
      <c r="C176" s="149"/>
      <c r="D176" s="149"/>
      <c r="E176" s="150" t="s">
        <v>3</v>
      </c>
      <c r="F176" s="238" t="s">
        <v>132</v>
      </c>
      <c r="G176" s="239"/>
      <c r="H176" s="239"/>
      <c r="I176" s="239"/>
      <c r="J176" s="149"/>
      <c r="K176" s="151">
        <v>696.73</v>
      </c>
      <c r="L176" s="149"/>
      <c r="M176" s="149"/>
      <c r="N176" s="149"/>
      <c r="O176" s="149"/>
      <c r="P176" s="149"/>
      <c r="Q176" s="149"/>
      <c r="R176" s="152"/>
      <c r="T176" s="153"/>
      <c r="U176" s="149"/>
      <c r="V176" s="149"/>
      <c r="W176" s="149"/>
      <c r="X176" s="149"/>
      <c r="Y176" s="149"/>
      <c r="Z176" s="149"/>
      <c r="AA176" s="154"/>
      <c r="AT176" s="155" t="s">
        <v>129</v>
      </c>
      <c r="AU176" s="155" t="s">
        <v>126</v>
      </c>
      <c r="AV176" s="11" t="s">
        <v>125</v>
      </c>
      <c r="AW176" s="11" t="s">
        <v>30</v>
      </c>
      <c r="AX176" s="11" t="s">
        <v>77</v>
      </c>
      <c r="AY176" s="155" t="s">
        <v>120</v>
      </c>
    </row>
    <row r="177" spans="2:65" s="1" customFormat="1" ht="44.25" customHeight="1" x14ac:dyDescent="0.3">
      <c r="B177" s="129"/>
      <c r="C177" s="130" t="s">
        <v>208</v>
      </c>
      <c r="D177" s="130" t="s">
        <v>121</v>
      </c>
      <c r="E177" s="131" t="s">
        <v>209</v>
      </c>
      <c r="F177" s="226" t="s">
        <v>210</v>
      </c>
      <c r="G177" s="227"/>
      <c r="H177" s="227"/>
      <c r="I177" s="227"/>
      <c r="J177" s="132" t="s">
        <v>211</v>
      </c>
      <c r="K177" s="133">
        <v>8</v>
      </c>
      <c r="L177" s="228"/>
      <c r="M177" s="227"/>
      <c r="N177" s="228">
        <f t="shared" ref="N177:N185" si="0">ROUND(L177*K177,3)</f>
        <v>0</v>
      </c>
      <c r="O177" s="227"/>
      <c r="P177" s="227"/>
      <c r="Q177" s="227"/>
      <c r="R177" s="134"/>
      <c r="T177" s="135" t="s">
        <v>3</v>
      </c>
      <c r="U177" s="39" t="s">
        <v>40</v>
      </c>
      <c r="V177" s="136">
        <v>1.167</v>
      </c>
      <c r="W177" s="136">
        <f t="shared" ref="W177:W185" si="1">V177*K177</f>
        <v>9.3360000000000003</v>
      </c>
      <c r="X177" s="136">
        <v>0</v>
      </c>
      <c r="Y177" s="136">
        <f t="shared" ref="Y177:Y185" si="2">X177*K177</f>
        <v>0</v>
      </c>
      <c r="Z177" s="136">
        <v>0</v>
      </c>
      <c r="AA177" s="137">
        <f t="shared" ref="AA177:AA185" si="3">Z177*K177</f>
        <v>0</v>
      </c>
      <c r="AR177" s="16" t="s">
        <v>125</v>
      </c>
      <c r="AT177" s="16" t="s">
        <v>121</v>
      </c>
      <c r="AU177" s="16" t="s">
        <v>126</v>
      </c>
      <c r="AY177" s="16" t="s">
        <v>120</v>
      </c>
      <c r="BE177" s="138">
        <f t="shared" ref="BE177:BE185" si="4">IF(U177="základná",N177,0)</f>
        <v>0</v>
      </c>
      <c r="BF177" s="138">
        <f t="shared" ref="BF177:BF185" si="5">IF(U177="znížená",N177,0)</f>
        <v>0</v>
      </c>
      <c r="BG177" s="138">
        <f t="shared" ref="BG177:BG185" si="6">IF(U177="zákl. prenesená",N177,0)</f>
        <v>0</v>
      </c>
      <c r="BH177" s="138">
        <f t="shared" ref="BH177:BH185" si="7">IF(U177="zníž. prenesená",N177,0)</f>
        <v>0</v>
      </c>
      <c r="BI177" s="138">
        <f t="shared" ref="BI177:BI185" si="8">IF(U177="nulová",N177,0)</f>
        <v>0</v>
      </c>
      <c r="BJ177" s="16" t="s">
        <v>126</v>
      </c>
      <c r="BK177" s="139">
        <f t="shared" ref="BK177:BK185" si="9">ROUND(L177*K177,3)</f>
        <v>0</v>
      </c>
      <c r="BL177" s="16" t="s">
        <v>125</v>
      </c>
      <c r="BM177" s="16" t="s">
        <v>212</v>
      </c>
    </row>
    <row r="178" spans="2:65" s="1" customFormat="1" ht="44.25" customHeight="1" x14ac:dyDescent="0.3">
      <c r="B178" s="129"/>
      <c r="C178" s="130" t="s">
        <v>213</v>
      </c>
      <c r="D178" s="130" t="s">
        <v>121</v>
      </c>
      <c r="E178" s="131" t="s">
        <v>214</v>
      </c>
      <c r="F178" s="226" t="s">
        <v>215</v>
      </c>
      <c r="G178" s="227"/>
      <c r="H178" s="227"/>
      <c r="I178" s="227"/>
      <c r="J178" s="132" t="s">
        <v>211</v>
      </c>
      <c r="K178" s="133">
        <v>6</v>
      </c>
      <c r="L178" s="228"/>
      <c r="M178" s="227"/>
      <c r="N178" s="228">
        <f t="shared" si="0"/>
        <v>0</v>
      </c>
      <c r="O178" s="227"/>
      <c r="P178" s="227"/>
      <c r="Q178" s="227"/>
      <c r="R178" s="134"/>
      <c r="T178" s="135" t="s">
        <v>3</v>
      </c>
      <c r="U178" s="39" t="s">
        <v>40</v>
      </c>
      <c r="V178" s="136">
        <v>3.3429000000000002</v>
      </c>
      <c r="W178" s="136">
        <f t="shared" si="1"/>
        <v>20.057400000000001</v>
      </c>
      <c r="X178" s="136">
        <v>0</v>
      </c>
      <c r="Y178" s="136">
        <f t="shared" si="2"/>
        <v>0</v>
      </c>
      <c r="Z178" s="136">
        <v>0</v>
      </c>
      <c r="AA178" s="137">
        <f t="shared" si="3"/>
        <v>0</v>
      </c>
      <c r="AR178" s="16" t="s">
        <v>125</v>
      </c>
      <c r="AT178" s="16" t="s">
        <v>121</v>
      </c>
      <c r="AU178" s="16" t="s">
        <v>126</v>
      </c>
      <c r="AY178" s="16" t="s">
        <v>120</v>
      </c>
      <c r="BE178" s="138">
        <f t="shared" si="4"/>
        <v>0</v>
      </c>
      <c r="BF178" s="138">
        <f t="shared" si="5"/>
        <v>0</v>
      </c>
      <c r="BG178" s="138">
        <f t="shared" si="6"/>
        <v>0</v>
      </c>
      <c r="BH178" s="138">
        <f t="shared" si="7"/>
        <v>0</v>
      </c>
      <c r="BI178" s="138">
        <f t="shared" si="8"/>
        <v>0</v>
      </c>
      <c r="BJ178" s="16" t="s">
        <v>126</v>
      </c>
      <c r="BK178" s="139">
        <f t="shared" si="9"/>
        <v>0</v>
      </c>
      <c r="BL178" s="16" t="s">
        <v>125</v>
      </c>
      <c r="BM178" s="16" t="s">
        <v>216</v>
      </c>
    </row>
    <row r="179" spans="2:65" s="1" customFormat="1" ht="31.5" customHeight="1" x14ac:dyDescent="0.3">
      <c r="B179" s="129"/>
      <c r="C179" s="130" t="s">
        <v>217</v>
      </c>
      <c r="D179" s="130" t="s">
        <v>121</v>
      </c>
      <c r="E179" s="131" t="s">
        <v>218</v>
      </c>
      <c r="F179" s="226" t="s">
        <v>219</v>
      </c>
      <c r="G179" s="227"/>
      <c r="H179" s="227"/>
      <c r="I179" s="227"/>
      <c r="J179" s="132" t="s">
        <v>124</v>
      </c>
      <c r="K179" s="133">
        <v>406.13</v>
      </c>
      <c r="L179" s="228"/>
      <c r="M179" s="227"/>
      <c r="N179" s="228">
        <f t="shared" si="0"/>
        <v>0</v>
      </c>
      <c r="O179" s="227"/>
      <c r="P179" s="227"/>
      <c r="Q179" s="227"/>
      <c r="R179" s="134"/>
      <c r="T179" s="135" t="s">
        <v>3</v>
      </c>
      <c r="U179" s="39" t="s">
        <v>40</v>
      </c>
      <c r="V179" s="136">
        <v>5.0999999999999997E-2</v>
      </c>
      <c r="W179" s="136">
        <f t="shared" si="1"/>
        <v>20.712629999999997</v>
      </c>
      <c r="X179" s="136">
        <v>0</v>
      </c>
      <c r="Y179" s="136">
        <f t="shared" si="2"/>
        <v>0</v>
      </c>
      <c r="Z179" s="136">
        <v>0</v>
      </c>
      <c r="AA179" s="137">
        <f t="shared" si="3"/>
        <v>0</v>
      </c>
      <c r="AR179" s="16" t="s">
        <v>125</v>
      </c>
      <c r="AT179" s="16" t="s">
        <v>121</v>
      </c>
      <c r="AU179" s="16" t="s">
        <v>126</v>
      </c>
      <c r="AY179" s="16" t="s">
        <v>120</v>
      </c>
      <c r="BE179" s="138">
        <f t="shared" si="4"/>
        <v>0</v>
      </c>
      <c r="BF179" s="138">
        <f t="shared" si="5"/>
        <v>0</v>
      </c>
      <c r="BG179" s="138">
        <f t="shared" si="6"/>
        <v>0</v>
      </c>
      <c r="BH179" s="138">
        <f t="shared" si="7"/>
        <v>0</v>
      </c>
      <c r="BI179" s="138">
        <f t="shared" si="8"/>
        <v>0</v>
      </c>
      <c r="BJ179" s="16" t="s">
        <v>126</v>
      </c>
      <c r="BK179" s="139">
        <f t="shared" si="9"/>
        <v>0</v>
      </c>
      <c r="BL179" s="16" t="s">
        <v>125</v>
      </c>
      <c r="BM179" s="16" t="s">
        <v>220</v>
      </c>
    </row>
    <row r="180" spans="2:65" s="1" customFormat="1" ht="22.5" customHeight="1" x14ac:dyDescent="0.3">
      <c r="B180" s="129"/>
      <c r="C180" s="130" t="s">
        <v>221</v>
      </c>
      <c r="D180" s="130" t="s">
        <v>121</v>
      </c>
      <c r="E180" s="131" t="s">
        <v>222</v>
      </c>
      <c r="F180" s="226" t="s">
        <v>223</v>
      </c>
      <c r="G180" s="227"/>
      <c r="H180" s="227"/>
      <c r="I180" s="227"/>
      <c r="J180" s="132" t="s">
        <v>124</v>
      </c>
      <c r="K180" s="133">
        <v>406.13</v>
      </c>
      <c r="L180" s="228"/>
      <c r="M180" s="227"/>
      <c r="N180" s="228">
        <f t="shared" si="0"/>
        <v>0</v>
      </c>
      <c r="O180" s="227"/>
      <c r="P180" s="227"/>
      <c r="Q180" s="227"/>
      <c r="R180" s="134"/>
      <c r="T180" s="135" t="s">
        <v>3</v>
      </c>
      <c r="U180" s="39" t="s">
        <v>40</v>
      </c>
      <c r="V180" s="136">
        <v>1.2E-2</v>
      </c>
      <c r="W180" s="136">
        <f t="shared" si="1"/>
        <v>4.8735600000000003</v>
      </c>
      <c r="X180" s="136">
        <v>6.4000000000000005E-4</v>
      </c>
      <c r="Y180" s="136">
        <f t="shared" si="2"/>
        <v>0.25992320000000002</v>
      </c>
      <c r="Z180" s="136">
        <v>0</v>
      </c>
      <c r="AA180" s="137">
        <f t="shared" si="3"/>
        <v>0</v>
      </c>
      <c r="AR180" s="16" t="s">
        <v>125</v>
      </c>
      <c r="AT180" s="16" t="s">
        <v>121</v>
      </c>
      <c r="AU180" s="16" t="s">
        <v>126</v>
      </c>
      <c r="AY180" s="16" t="s">
        <v>120</v>
      </c>
      <c r="BE180" s="138">
        <f t="shared" si="4"/>
        <v>0</v>
      </c>
      <c r="BF180" s="138">
        <f t="shared" si="5"/>
        <v>0</v>
      </c>
      <c r="BG180" s="138">
        <f t="shared" si="6"/>
        <v>0</v>
      </c>
      <c r="BH180" s="138">
        <f t="shared" si="7"/>
        <v>0</v>
      </c>
      <c r="BI180" s="138">
        <f t="shared" si="8"/>
        <v>0</v>
      </c>
      <c r="BJ180" s="16" t="s">
        <v>126</v>
      </c>
      <c r="BK180" s="139">
        <f t="shared" si="9"/>
        <v>0</v>
      </c>
      <c r="BL180" s="16" t="s">
        <v>125</v>
      </c>
      <c r="BM180" s="16" t="s">
        <v>224</v>
      </c>
    </row>
    <row r="181" spans="2:65" s="1" customFormat="1" ht="22.5" customHeight="1" x14ac:dyDescent="0.3">
      <c r="B181" s="129"/>
      <c r="C181" s="164" t="s">
        <v>225</v>
      </c>
      <c r="D181" s="164" t="s">
        <v>199</v>
      </c>
      <c r="E181" s="165" t="s">
        <v>226</v>
      </c>
      <c r="F181" s="243" t="s">
        <v>227</v>
      </c>
      <c r="G181" s="244"/>
      <c r="H181" s="244"/>
      <c r="I181" s="244"/>
      <c r="J181" s="166" t="s">
        <v>228</v>
      </c>
      <c r="K181" s="167">
        <v>12.548999999999999</v>
      </c>
      <c r="L181" s="245"/>
      <c r="M181" s="244"/>
      <c r="N181" s="245">
        <f t="shared" si="0"/>
        <v>0</v>
      </c>
      <c r="O181" s="227"/>
      <c r="P181" s="227"/>
      <c r="Q181" s="227"/>
      <c r="R181" s="134"/>
      <c r="T181" s="135" t="s">
        <v>3</v>
      </c>
      <c r="U181" s="39" t="s">
        <v>40</v>
      </c>
      <c r="V181" s="136">
        <v>0</v>
      </c>
      <c r="W181" s="136">
        <f t="shared" si="1"/>
        <v>0</v>
      </c>
      <c r="X181" s="136">
        <v>1E-3</v>
      </c>
      <c r="Y181" s="136">
        <f t="shared" si="2"/>
        <v>1.2548999999999999E-2</v>
      </c>
      <c r="Z181" s="136">
        <v>0</v>
      </c>
      <c r="AA181" s="137">
        <f t="shared" si="3"/>
        <v>0</v>
      </c>
      <c r="AR181" s="16" t="s">
        <v>176</v>
      </c>
      <c r="AT181" s="16" t="s">
        <v>199</v>
      </c>
      <c r="AU181" s="16" t="s">
        <v>126</v>
      </c>
      <c r="AY181" s="16" t="s">
        <v>120</v>
      </c>
      <c r="BE181" s="138">
        <f t="shared" si="4"/>
        <v>0</v>
      </c>
      <c r="BF181" s="138">
        <f t="shared" si="5"/>
        <v>0</v>
      </c>
      <c r="BG181" s="138">
        <f t="shared" si="6"/>
        <v>0</v>
      </c>
      <c r="BH181" s="138">
        <f t="shared" si="7"/>
        <v>0</v>
      </c>
      <c r="BI181" s="138">
        <f t="shared" si="8"/>
        <v>0</v>
      </c>
      <c r="BJ181" s="16" t="s">
        <v>126</v>
      </c>
      <c r="BK181" s="139">
        <f t="shared" si="9"/>
        <v>0</v>
      </c>
      <c r="BL181" s="16" t="s">
        <v>125</v>
      </c>
      <c r="BM181" s="16" t="s">
        <v>229</v>
      </c>
    </row>
    <row r="182" spans="2:65" s="1" customFormat="1" ht="31.5" customHeight="1" x14ac:dyDescent="0.3">
      <c r="B182" s="129"/>
      <c r="C182" s="130" t="s">
        <v>230</v>
      </c>
      <c r="D182" s="130" t="s">
        <v>121</v>
      </c>
      <c r="E182" s="131" t="s">
        <v>231</v>
      </c>
      <c r="F182" s="226" t="s">
        <v>232</v>
      </c>
      <c r="G182" s="227"/>
      <c r="H182" s="227"/>
      <c r="I182" s="227"/>
      <c r="J182" s="132" t="s">
        <v>211</v>
      </c>
      <c r="K182" s="133">
        <v>8</v>
      </c>
      <c r="L182" s="228"/>
      <c r="M182" s="227"/>
      <c r="N182" s="228">
        <f t="shared" si="0"/>
        <v>0</v>
      </c>
      <c r="O182" s="227"/>
      <c r="P182" s="227"/>
      <c r="Q182" s="227"/>
      <c r="R182" s="134"/>
      <c r="T182" s="135" t="s">
        <v>3</v>
      </c>
      <c r="U182" s="39" t="s">
        <v>40</v>
      </c>
      <c r="V182" s="136">
        <v>0.27006999999999998</v>
      </c>
      <c r="W182" s="136">
        <f t="shared" si="1"/>
        <v>2.1605599999999998</v>
      </c>
      <c r="X182" s="136">
        <v>0</v>
      </c>
      <c r="Y182" s="136">
        <f t="shared" si="2"/>
        <v>0</v>
      </c>
      <c r="Z182" s="136">
        <v>0</v>
      </c>
      <c r="AA182" s="137">
        <f t="shared" si="3"/>
        <v>0</v>
      </c>
      <c r="AR182" s="16" t="s">
        <v>125</v>
      </c>
      <c r="AT182" s="16" t="s">
        <v>121</v>
      </c>
      <c r="AU182" s="16" t="s">
        <v>126</v>
      </c>
      <c r="AY182" s="16" t="s">
        <v>120</v>
      </c>
      <c r="BE182" s="138">
        <f t="shared" si="4"/>
        <v>0</v>
      </c>
      <c r="BF182" s="138">
        <f t="shared" si="5"/>
        <v>0</v>
      </c>
      <c r="BG182" s="138">
        <f t="shared" si="6"/>
        <v>0</v>
      </c>
      <c r="BH182" s="138">
        <f t="shared" si="7"/>
        <v>0</v>
      </c>
      <c r="BI182" s="138">
        <f t="shared" si="8"/>
        <v>0</v>
      </c>
      <c r="BJ182" s="16" t="s">
        <v>126</v>
      </c>
      <c r="BK182" s="139">
        <f t="shared" si="9"/>
        <v>0</v>
      </c>
      <c r="BL182" s="16" t="s">
        <v>125</v>
      </c>
      <c r="BM182" s="16" t="s">
        <v>233</v>
      </c>
    </row>
    <row r="183" spans="2:65" s="1" customFormat="1" ht="31.5" customHeight="1" x14ac:dyDescent="0.3">
      <c r="B183" s="129"/>
      <c r="C183" s="164" t="s">
        <v>8</v>
      </c>
      <c r="D183" s="164" t="s">
        <v>199</v>
      </c>
      <c r="E183" s="165" t="s">
        <v>234</v>
      </c>
      <c r="F183" s="243" t="s">
        <v>235</v>
      </c>
      <c r="G183" s="244"/>
      <c r="H183" s="244"/>
      <c r="I183" s="244"/>
      <c r="J183" s="166" t="s">
        <v>211</v>
      </c>
      <c r="K183" s="167">
        <v>8.24</v>
      </c>
      <c r="L183" s="245"/>
      <c r="M183" s="244"/>
      <c r="N183" s="245">
        <f t="shared" si="0"/>
        <v>0</v>
      </c>
      <c r="O183" s="227"/>
      <c r="P183" s="227"/>
      <c r="Q183" s="227"/>
      <c r="R183" s="134"/>
      <c r="T183" s="135" t="s">
        <v>3</v>
      </c>
      <c r="U183" s="39" t="s">
        <v>40</v>
      </c>
      <c r="V183" s="136">
        <v>0</v>
      </c>
      <c r="W183" s="136">
        <f t="shared" si="1"/>
        <v>0</v>
      </c>
      <c r="X183" s="136">
        <v>1E-3</v>
      </c>
      <c r="Y183" s="136">
        <f t="shared" si="2"/>
        <v>8.2400000000000008E-3</v>
      </c>
      <c r="Z183" s="136">
        <v>0</v>
      </c>
      <c r="AA183" s="137">
        <f t="shared" si="3"/>
        <v>0</v>
      </c>
      <c r="AR183" s="16" t="s">
        <v>176</v>
      </c>
      <c r="AT183" s="16" t="s">
        <v>199</v>
      </c>
      <c r="AU183" s="16" t="s">
        <v>126</v>
      </c>
      <c r="AY183" s="16" t="s">
        <v>120</v>
      </c>
      <c r="BE183" s="138">
        <f t="shared" si="4"/>
        <v>0</v>
      </c>
      <c r="BF183" s="138">
        <f t="shared" si="5"/>
        <v>0</v>
      </c>
      <c r="BG183" s="138">
        <f t="shared" si="6"/>
        <v>0</v>
      </c>
      <c r="BH183" s="138">
        <f t="shared" si="7"/>
        <v>0</v>
      </c>
      <c r="BI183" s="138">
        <f t="shared" si="8"/>
        <v>0</v>
      </c>
      <c r="BJ183" s="16" t="s">
        <v>126</v>
      </c>
      <c r="BK183" s="139">
        <f t="shared" si="9"/>
        <v>0</v>
      </c>
      <c r="BL183" s="16" t="s">
        <v>125</v>
      </c>
      <c r="BM183" s="16" t="s">
        <v>236</v>
      </c>
    </row>
    <row r="184" spans="2:65" s="1" customFormat="1" ht="31.5" customHeight="1" x14ac:dyDescent="0.3">
      <c r="B184" s="129"/>
      <c r="C184" s="130" t="s">
        <v>237</v>
      </c>
      <c r="D184" s="130" t="s">
        <v>121</v>
      </c>
      <c r="E184" s="131" t="s">
        <v>238</v>
      </c>
      <c r="F184" s="226" t="s">
        <v>239</v>
      </c>
      <c r="G184" s="227"/>
      <c r="H184" s="227"/>
      <c r="I184" s="227"/>
      <c r="J184" s="132" t="s">
        <v>211</v>
      </c>
      <c r="K184" s="133">
        <v>6</v>
      </c>
      <c r="L184" s="228"/>
      <c r="M184" s="227"/>
      <c r="N184" s="228">
        <f t="shared" si="0"/>
        <v>0</v>
      </c>
      <c r="O184" s="227"/>
      <c r="P184" s="227"/>
      <c r="Q184" s="227"/>
      <c r="R184" s="134"/>
      <c r="T184" s="135" t="s">
        <v>3</v>
      </c>
      <c r="U184" s="39" t="s">
        <v>40</v>
      </c>
      <c r="V184" s="136">
        <v>1.19831</v>
      </c>
      <c r="W184" s="136">
        <f t="shared" si="1"/>
        <v>7.1898599999999995</v>
      </c>
      <c r="X184" s="136">
        <v>0</v>
      </c>
      <c r="Y184" s="136">
        <f t="shared" si="2"/>
        <v>0</v>
      </c>
      <c r="Z184" s="136">
        <v>0</v>
      </c>
      <c r="AA184" s="137">
        <f t="shared" si="3"/>
        <v>0</v>
      </c>
      <c r="AR184" s="16" t="s">
        <v>125</v>
      </c>
      <c r="AT184" s="16" t="s">
        <v>121</v>
      </c>
      <c r="AU184" s="16" t="s">
        <v>126</v>
      </c>
      <c r="AY184" s="16" t="s">
        <v>120</v>
      </c>
      <c r="BE184" s="138">
        <f t="shared" si="4"/>
        <v>0</v>
      </c>
      <c r="BF184" s="138">
        <f t="shared" si="5"/>
        <v>0</v>
      </c>
      <c r="BG184" s="138">
        <f t="shared" si="6"/>
        <v>0</v>
      </c>
      <c r="BH184" s="138">
        <f t="shared" si="7"/>
        <v>0</v>
      </c>
      <c r="BI184" s="138">
        <f t="shared" si="8"/>
        <v>0</v>
      </c>
      <c r="BJ184" s="16" t="s">
        <v>126</v>
      </c>
      <c r="BK184" s="139">
        <f t="shared" si="9"/>
        <v>0</v>
      </c>
      <c r="BL184" s="16" t="s">
        <v>125</v>
      </c>
      <c r="BM184" s="16" t="s">
        <v>240</v>
      </c>
    </row>
    <row r="185" spans="2:65" s="1" customFormat="1" ht="22.5" customHeight="1" x14ac:dyDescent="0.3">
      <c r="B185" s="129"/>
      <c r="C185" s="164" t="s">
        <v>241</v>
      </c>
      <c r="D185" s="164" t="s">
        <v>199</v>
      </c>
      <c r="E185" s="165" t="s">
        <v>242</v>
      </c>
      <c r="F185" s="243" t="s">
        <v>243</v>
      </c>
      <c r="G185" s="244"/>
      <c r="H185" s="244"/>
      <c r="I185" s="244"/>
      <c r="J185" s="166" t="s">
        <v>211</v>
      </c>
      <c r="K185" s="167">
        <v>6.18</v>
      </c>
      <c r="L185" s="245"/>
      <c r="M185" s="244"/>
      <c r="N185" s="245">
        <f t="shared" si="0"/>
        <v>0</v>
      </c>
      <c r="O185" s="227"/>
      <c r="P185" s="227"/>
      <c r="Q185" s="227"/>
      <c r="R185" s="134"/>
      <c r="T185" s="135" t="s">
        <v>3</v>
      </c>
      <c r="U185" s="39" t="s">
        <v>40</v>
      </c>
      <c r="V185" s="136">
        <v>0</v>
      </c>
      <c r="W185" s="136">
        <f t="shared" si="1"/>
        <v>0</v>
      </c>
      <c r="X185" s="136">
        <v>1.1999999999999999E-3</v>
      </c>
      <c r="Y185" s="136">
        <f t="shared" si="2"/>
        <v>7.415999999999999E-3</v>
      </c>
      <c r="Z185" s="136">
        <v>0</v>
      </c>
      <c r="AA185" s="137">
        <f t="shared" si="3"/>
        <v>0</v>
      </c>
      <c r="AR185" s="16" t="s">
        <v>176</v>
      </c>
      <c r="AT185" s="16" t="s">
        <v>199</v>
      </c>
      <c r="AU185" s="16" t="s">
        <v>126</v>
      </c>
      <c r="AY185" s="16" t="s">
        <v>120</v>
      </c>
      <c r="BE185" s="138">
        <f t="shared" si="4"/>
        <v>0</v>
      </c>
      <c r="BF185" s="138">
        <f t="shared" si="5"/>
        <v>0</v>
      </c>
      <c r="BG185" s="138">
        <f t="shared" si="6"/>
        <v>0</v>
      </c>
      <c r="BH185" s="138">
        <f t="shared" si="7"/>
        <v>0</v>
      </c>
      <c r="BI185" s="138">
        <f t="shared" si="8"/>
        <v>0</v>
      </c>
      <c r="BJ185" s="16" t="s">
        <v>126</v>
      </c>
      <c r="BK185" s="139">
        <f t="shared" si="9"/>
        <v>0</v>
      </c>
      <c r="BL185" s="16" t="s">
        <v>125</v>
      </c>
      <c r="BM185" s="16" t="s">
        <v>244</v>
      </c>
    </row>
    <row r="186" spans="2:65" s="9" customFormat="1" ht="29.85" customHeight="1" x14ac:dyDescent="0.3">
      <c r="B186" s="118"/>
      <c r="C186" s="119"/>
      <c r="D186" s="128" t="s">
        <v>94</v>
      </c>
      <c r="E186" s="128"/>
      <c r="F186" s="128"/>
      <c r="G186" s="128"/>
      <c r="H186" s="128"/>
      <c r="I186" s="128"/>
      <c r="J186" s="128"/>
      <c r="K186" s="128"/>
      <c r="L186" s="128"/>
      <c r="M186" s="128"/>
      <c r="N186" s="246">
        <f>BK186</f>
        <v>0</v>
      </c>
      <c r="O186" s="247"/>
      <c r="P186" s="247"/>
      <c r="Q186" s="247"/>
      <c r="R186" s="121"/>
      <c r="T186" s="122"/>
      <c r="U186" s="119"/>
      <c r="V186" s="119"/>
      <c r="W186" s="123">
        <f>SUM(W187:W214)</f>
        <v>51.749602000000003</v>
      </c>
      <c r="X186" s="119"/>
      <c r="Y186" s="123">
        <f>SUM(Y187:Y214)</f>
        <v>55.166060360000003</v>
      </c>
      <c r="Z186" s="119"/>
      <c r="AA186" s="124">
        <f>SUM(AA187:AA214)</f>
        <v>0</v>
      </c>
      <c r="AR186" s="125" t="s">
        <v>77</v>
      </c>
      <c r="AT186" s="126" t="s">
        <v>72</v>
      </c>
      <c r="AU186" s="126" t="s">
        <v>77</v>
      </c>
      <c r="AY186" s="125" t="s">
        <v>120</v>
      </c>
      <c r="BK186" s="127">
        <f>SUM(BK187:BK214)</f>
        <v>0</v>
      </c>
    </row>
    <row r="187" spans="2:65" s="1" customFormat="1" ht="44.25" customHeight="1" x14ac:dyDescent="0.3">
      <c r="B187" s="129"/>
      <c r="C187" s="130" t="s">
        <v>245</v>
      </c>
      <c r="D187" s="130" t="s">
        <v>121</v>
      </c>
      <c r="E187" s="131" t="s">
        <v>246</v>
      </c>
      <c r="F187" s="226" t="s">
        <v>247</v>
      </c>
      <c r="G187" s="227"/>
      <c r="H187" s="227"/>
      <c r="I187" s="227"/>
      <c r="J187" s="132" t="s">
        <v>124</v>
      </c>
      <c r="K187" s="133">
        <v>231.57</v>
      </c>
      <c r="L187" s="228"/>
      <c r="M187" s="227"/>
      <c r="N187" s="228">
        <f>ROUND(L187*K187,3)</f>
        <v>0</v>
      </c>
      <c r="O187" s="227"/>
      <c r="P187" s="227"/>
      <c r="Q187" s="227"/>
      <c r="R187" s="134"/>
      <c r="T187" s="135" t="s">
        <v>3</v>
      </c>
      <c r="U187" s="39" t="s">
        <v>40</v>
      </c>
      <c r="V187" s="136">
        <v>7.0999999999999994E-2</v>
      </c>
      <c r="W187" s="136">
        <f>V187*K187</f>
        <v>16.441469999999999</v>
      </c>
      <c r="X187" s="136">
        <v>1.8000000000000001E-4</v>
      </c>
      <c r="Y187" s="136">
        <f>X187*K187</f>
        <v>4.16826E-2</v>
      </c>
      <c r="Z187" s="136">
        <v>0</v>
      </c>
      <c r="AA187" s="137">
        <f>Z187*K187</f>
        <v>0</v>
      </c>
      <c r="AR187" s="16" t="s">
        <v>125</v>
      </c>
      <c r="AT187" s="16" t="s">
        <v>121</v>
      </c>
      <c r="AU187" s="16" t="s">
        <v>126</v>
      </c>
      <c r="AY187" s="16" t="s">
        <v>120</v>
      </c>
      <c r="BE187" s="138">
        <f>IF(U187="základná",N187,0)</f>
        <v>0</v>
      </c>
      <c r="BF187" s="138">
        <f>IF(U187="znížená",N187,0)</f>
        <v>0</v>
      </c>
      <c r="BG187" s="138">
        <f>IF(U187="zákl. prenesená",N187,0)</f>
        <v>0</v>
      </c>
      <c r="BH187" s="138">
        <f>IF(U187="zníž. prenesená",N187,0)</f>
        <v>0</v>
      </c>
      <c r="BI187" s="138">
        <f>IF(U187="nulová",N187,0)</f>
        <v>0</v>
      </c>
      <c r="BJ187" s="16" t="s">
        <v>126</v>
      </c>
      <c r="BK187" s="139">
        <f>ROUND(L187*K187,3)</f>
        <v>0</v>
      </c>
      <c r="BL187" s="16" t="s">
        <v>125</v>
      </c>
      <c r="BM187" s="16" t="s">
        <v>248</v>
      </c>
    </row>
    <row r="188" spans="2:65" s="12" customFormat="1" ht="22.5" customHeight="1" x14ac:dyDescent="0.3">
      <c r="B188" s="156"/>
      <c r="C188" s="157"/>
      <c r="D188" s="157"/>
      <c r="E188" s="158" t="s">
        <v>3</v>
      </c>
      <c r="F188" s="240" t="s">
        <v>249</v>
      </c>
      <c r="G188" s="241"/>
      <c r="H188" s="241"/>
      <c r="I188" s="241"/>
      <c r="J188" s="157"/>
      <c r="K188" s="159" t="s">
        <v>3</v>
      </c>
      <c r="L188" s="157"/>
      <c r="M188" s="157"/>
      <c r="N188" s="157"/>
      <c r="O188" s="157"/>
      <c r="P188" s="157"/>
      <c r="Q188" s="157"/>
      <c r="R188" s="160"/>
      <c r="T188" s="161"/>
      <c r="U188" s="157"/>
      <c r="V188" s="157"/>
      <c r="W188" s="157"/>
      <c r="X188" s="157"/>
      <c r="Y188" s="157"/>
      <c r="Z188" s="157"/>
      <c r="AA188" s="162"/>
      <c r="AT188" s="163" t="s">
        <v>129</v>
      </c>
      <c r="AU188" s="163" t="s">
        <v>126</v>
      </c>
      <c r="AV188" s="12" t="s">
        <v>77</v>
      </c>
      <c r="AW188" s="12" t="s">
        <v>30</v>
      </c>
      <c r="AX188" s="12" t="s">
        <v>73</v>
      </c>
      <c r="AY188" s="163" t="s">
        <v>120</v>
      </c>
    </row>
    <row r="189" spans="2:65" s="10" customFormat="1" ht="31.5" customHeight="1" x14ac:dyDescent="0.3">
      <c r="B189" s="140"/>
      <c r="C189" s="141"/>
      <c r="D189" s="141"/>
      <c r="E189" s="142" t="s">
        <v>3</v>
      </c>
      <c r="F189" s="231" t="s">
        <v>250</v>
      </c>
      <c r="G189" s="230"/>
      <c r="H189" s="230"/>
      <c r="I189" s="230"/>
      <c r="J189" s="141"/>
      <c r="K189" s="143">
        <v>231.57</v>
      </c>
      <c r="L189" s="141"/>
      <c r="M189" s="141"/>
      <c r="N189" s="141"/>
      <c r="O189" s="141"/>
      <c r="P189" s="141"/>
      <c r="Q189" s="141"/>
      <c r="R189" s="144"/>
      <c r="T189" s="145"/>
      <c r="U189" s="141"/>
      <c r="V189" s="141"/>
      <c r="W189" s="141"/>
      <c r="X189" s="141"/>
      <c r="Y189" s="141"/>
      <c r="Z189" s="141"/>
      <c r="AA189" s="146"/>
      <c r="AT189" s="147" t="s">
        <v>129</v>
      </c>
      <c r="AU189" s="147" t="s">
        <v>126</v>
      </c>
      <c r="AV189" s="10" t="s">
        <v>126</v>
      </c>
      <c r="AW189" s="10" t="s">
        <v>30</v>
      </c>
      <c r="AX189" s="10" t="s">
        <v>73</v>
      </c>
      <c r="AY189" s="147" t="s">
        <v>120</v>
      </c>
    </row>
    <row r="190" spans="2:65" s="11" customFormat="1" ht="22.5" customHeight="1" x14ac:dyDescent="0.3">
      <c r="B190" s="148"/>
      <c r="C190" s="149"/>
      <c r="D190" s="149"/>
      <c r="E190" s="150" t="s">
        <v>3</v>
      </c>
      <c r="F190" s="238" t="s">
        <v>132</v>
      </c>
      <c r="G190" s="239"/>
      <c r="H190" s="239"/>
      <c r="I190" s="239"/>
      <c r="J190" s="149"/>
      <c r="K190" s="151">
        <v>231.57</v>
      </c>
      <c r="L190" s="149"/>
      <c r="M190" s="149"/>
      <c r="N190" s="149"/>
      <c r="O190" s="149"/>
      <c r="P190" s="149"/>
      <c r="Q190" s="149"/>
      <c r="R190" s="152"/>
      <c r="T190" s="153"/>
      <c r="U190" s="149"/>
      <c r="V190" s="149"/>
      <c r="W190" s="149"/>
      <c r="X190" s="149"/>
      <c r="Y190" s="149"/>
      <c r="Z190" s="149"/>
      <c r="AA190" s="154"/>
      <c r="AT190" s="155" t="s">
        <v>129</v>
      </c>
      <c r="AU190" s="155" t="s">
        <v>126</v>
      </c>
      <c r="AV190" s="11" t="s">
        <v>125</v>
      </c>
      <c r="AW190" s="11" t="s">
        <v>30</v>
      </c>
      <c r="AX190" s="11" t="s">
        <v>77</v>
      </c>
      <c r="AY190" s="155" t="s">
        <v>120</v>
      </c>
    </row>
    <row r="191" spans="2:65" s="1" customFormat="1" ht="31.5" customHeight="1" x14ac:dyDescent="0.3">
      <c r="B191" s="129"/>
      <c r="C191" s="164" t="s">
        <v>251</v>
      </c>
      <c r="D191" s="164" t="s">
        <v>199</v>
      </c>
      <c r="E191" s="165" t="s">
        <v>252</v>
      </c>
      <c r="F191" s="243" t="s">
        <v>253</v>
      </c>
      <c r="G191" s="244"/>
      <c r="H191" s="244"/>
      <c r="I191" s="244"/>
      <c r="J191" s="166" t="s">
        <v>124</v>
      </c>
      <c r="K191" s="167">
        <v>236.20099999999999</v>
      </c>
      <c r="L191" s="245"/>
      <c r="M191" s="244"/>
      <c r="N191" s="245">
        <f>ROUND(L191*K191,3)</f>
        <v>0</v>
      </c>
      <c r="O191" s="227"/>
      <c r="P191" s="227"/>
      <c r="Q191" s="227"/>
      <c r="R191" s="134"/>
      <c r="T191" s="135" t="s">
        <v>3</v>
      </c>
      <c r="U191" s="39" t="s">
        <v>40</v>
      </c>
      <c r="V191" s="136">
        <v>0</v>
      </c>
      <c r="W191" s="136">
        <f>V191*K191</f>
        <v>0</v>
      </c>
      <c r="X191" s="136">
        <v>4.0000000000000002E-4</v>
      </c>
      <c r="Y191" s="136">
        <f>X191*K191</f>
        <v>9.4480400000000006E-2</v>
      </c>
      <c r="Z191" s="136">
        <v>0</v>
      </c>
      <c r="AA191" s="137">
        <f>Z191*K191</f>
        <v>0</v>
      </c>
      <c r="AR191" s="16" t="s">
        <v>176</v>
      </c>
      <c r="AT191" s="16" t="s">
        <v>199</v>
      </c>
      <c r="AU191" s="16" t="s">
        <v>126</v>
      </c>
      <c r="AY191" s="16" t="s">
        <v>120</v>
      </c>
      <c r="BE191" s="138">
        <f>IF(U191="základná",N191,0)</f>
        <v>0</v>
      </c>
      <c r="BF191" s="138">
        <f>IF(U191="znížená",N191,0)</f>
        <v>0</v>
      </c>
      <c r="BG191" s="138">
        <f>IF(U191="zákl. prenesená",N191,0)</f>
        <v>0</v>
      </c>
      <c r="BH191" s="138">
        <f>IF(U191="zníž. prenesená",N191,0)</f>
        <v>0</v>
      </c>
      <c r="BI191" s="138">
        <f>IF(U191="nulová",N191,0)</f>
        <v>0</v>
      </c>
      <c r="BJ191" s="16" t="s">
        <v>126</v>
      </c>
      <c r="BK191" s="139">
        <f>ROUND(L191*K191,3)</f>
        <v>0</v>
      </c>
      <c r="BL191" s="16" t="s">
        <v>125</v>
      </c>
      <c r="BM191" s="16" t="s">
        <v>254</v>
      </c>
    </row>
    <row r="192" spans="2:65" s="1" customFormat="1" ht="22.5" customHeight="1" x14ac:dyDescent="0.3">
      <c r="B192" s="129"/>
      <c r="C192" s="130" t="s">
        <v>255</v>
      </c>
      <c r="D192" s="130" t="s">
        <v>121</v>
      </c>
      <c r="E192" s="131" t="s">
        <v>256</v>
      </c>
      <c r="F192" s="226" t="s">
        <v>257</v>
      </c>
      <c r="G192" s="227"/>
      <c r="H192" s="227"/>
      <c r="I192" s="227"/>
      <c r="J192" s="132" t="s">
        <v>258</v>
      </c>
      <c r="K192" s="133">
        <v>122</v>
      </c>
      <c r="L192" s="228"/>
      <c r="M192" s="227"/>
      <c r="N192" s="228">
        <f>ROUND(L192*K192,3)</f>
        <v>0</v>
      </c>
      <c r="O192" s="227"/>
      <c r="P192" s="227"/>
      <c r="Q192" s="227"/>
      <c r="R192" s="134"/>
      <c r="T192" s="135" t="s">
        <v>3</v>
      </c>
      <c r="U192" s="39" t="s">
        <v>40</v>
      </c>
      <c r="V192" s="136">
        <v>0.19900000000000001</v>
      </c>
      <c r="W192" s="136">
        <f>V192*K192</f>
        <v>24.278000000000002</v>
      </c>
      <c r="X192" s="136">
        <v>0.24464</v>
      </c>
      <c r="Y192" s="136">
        <f>X192*K192</f>
        <v>29.846080000000001</v>
      </c>
      <c r="Z192" s="136">
        <v>0</v>
      </c>
      <c r="AA192" s="137">
        <f>Z192*K192</f>
        <v>0</v>
      </c>
      <c r="AR192" s="16" t="s">
        <v>125</v>
      </c>
      <c r="AT192" s="16" t="s">
        <v>121</v>
      </c>
      <c r="AU192" s="16" t="s">
        <v>126</v>
      </c>
      <c r="AY192" s="16" t="s">
        <v>120</v>
      </c>
      <c r="BE192" s="138">
        <f>IF(U192="základná",N192,0)</f>
        <v>0</v>
      </c>
      <c r="BF192" s="138">
        <f>IF(U192="znížená",N192,0)</f>
        <v>0</v>
      </c>
      <c r="BG192" s="138">
        <f>IF(U192="zákl. prenesená",N192,0)</f>
        <v>0</v>
      </c>
      <c r="BH192" s="138">
        <f>IF(U192="zníž. prenesená",N192,0)</f>
        <v>0</v>
      </c>
      <c r="BI192" s="138">
        <f>IF(U192="nulová",N192,0)</f>
        <v>0</v>
      </c>
      <c r="BJ192" s="16" t="s">
        <v>126</v>
      </c>
      <c r="BK192" s="139">
        <f>ROUND(L192*K192,3)</f>
        <v>0</v>
      </c>
      <c r="BL192" s="16" t="s">
        <v>125</v>
      </c>
      <c r="BM192" s="16" t="s">
        <v>259</v>
      </c>
    </row>
    <row r="193" spans="2:65" s="12" customFormat="1" ht="22.5" customHeight="1" x14ac:dyDescent="0.3">
      <c r="B193" s="156"/>
      <c r="C193" s="157"/>
      <c r="D193" s="157"/>
      <c r="E193" s="158" t="s">
        <v>3</v>
      </c>
      <c r="F193" s="240" t="s">
        <v>260</v>
      </c>
      <c r="G193" s="241"/>
      <c r="H193" s="241"/>
      <c r="I193" s="241"/>
      <c r="J193" s="157"/>
      <c r="K193" s="159" t="s">
        <v>3</v>
      </c>
      <c r="L193" s="157"/>
      <c r="M193" s="157"/>
      <c r="N193" s="157"/>
      <c r="O193" s="157"/>
      <c r="P193" s="157"/>
      <c r="Q193" s="157"/>
      <c r="R193" s="160"/>
      <c r="T193" s="161"/>
      <c r="U193" s="157"/>
      <c r="V193" s="157"/>
      <c r="W193" s="157"/>
      <c r="X193" s="157"/>
      <c r="Y193" s="157"/>
      <c r="Z193" s="157"/>
      <c r="AA193" s="162"/>
      <c r="AT193" s="163" t="s">
        <v>129</v>
      </c>
      <c r="AU193" s="163" t="s">
        <v>126</v>
      </c>
      <c r="AV193" s="12" t="s">
        <v>77</v>
      </c>
      <c r="AW193" s="12" t="s">
        <v>30</v>
      </c>
      <c r="AX193" s="12" t="s">
        <v>73</v>
      </c>
      <c r="AY193" s="163" t="s">
        <v>120</v>
      </c>
    </row>
    <row r="194" spans="2:65" s="10" customFormat="1" ht="22.5" customHeight="1" x14ac:dyDescent="0.3">
      <c r="B194" s="140"/>
      <c r="C194" s="141"/>
      <c r="D194" s="141"/>
      <c r="E194" s="142" t="s">
        <v>3</v>
      </c>
      <c r="F194" s="231" t="s">
        <v>261</v>
      </c>
      <c r="G194" s="230"/>
      <c r="H194" s="230"/>
      <c r="I194" s="230"/>
      <c r="J194" s="141"/>
      <c r="K194" s="143">
        <v>122</v>
      </c>
      <c r="L194" s="141"/>
      <c r="M194" s="141"/>
      <c r="N194" s="141"/>
      <c r="O194" s="141"/>
      <c r="P194" s="141"/>
      <c r="Q194" s="141"/>
      <c r="R194" s="144"/>
      <c r="T194" s="145"/>
      <c r="U194" s="141"/>
      <c r="V194" s="141"/>
      <c r="W194" s="141"/>
      <c r="X194" s="141"/>
      <c r="Y194" s="141"/>
      <c r="Z194" s="141"/>
      <c r="AA194" s="146"/>
      <c r="AT194" s="147" t="s">
        <v>129</v>
      </c>
      <c r="AU194" s="147" t="s">
        <v>126</v>
      </c>
      <c r="AV194" s="10" t="s">
        <v>126</v>
      </c>
      <c r="AW194" s="10" t="s">
        <v>30</v>
      </c>
      <c r="AX194" s="10" t="s">
        <v>73</v>
      </c>
      <c r="AY194" s="147" t="s">
        <v>120</v>
      </c>
    </row>
    <row r="195" spans="2:65" s="11" customFormat="1" ht="22.5" customHeight="1" x14ac:dyDescent="0.3">
      <c r="B195" s="148"/>
      <c r="C195" s="149"/>
      <c r="D195" s="149"/>
      <c r="E195" s="150" t="s">
        <v>3</v>
      </c>
      <c r="F195" s="238" t="s">
        <v>132</v>
      </c>
      <c r="G195" s="239"/>
      <c r="H195" s="239"/>
      <c r="I195" s="239"/>
      <c r="J195" s="149"/>
      <c r="K195" s="151">
        <v>122</v>
      </c>
      <c r="L195" s="149"/>
      <c r="M195" s="149"/>
      <c r="N195" s="149"/>
      <c r="O195" s="149"/>
      <c r="P195" s="149"/>
      <c r="Q195" s="149"/>
      <c r="R195" s="152"/>
      <c r="T195" s="153"/>
      <c r="U195" s="149"/>
      <c r="V195" s="149"/>
      <c r="W195" s="149"/>
      <c r="X195" s="149"/>
      <c r="Y195" s="149"/>
      <c r="Z195" s="149"/>
      <c r="AA195" s="154"/>
      <c r="AT195" s="155" t="s">
        <v>129</v>
      </c>
      <c r="AU195" s="155" t="s">
        <v>126</v>
      </c>
      <c r="AV195" s="11" t="s">
        <v>125</v>
      </c>
      <c r="AW195" s="11" t="s">
        <v>30</v>
      </c>
      <c r="AX195" s="11" t="s">
        <v>77</v>
      </c>
      <c r="AY195" s="155" t="s">
        <v>120</v>
      </c>
    </row>
    <row r="196" spans="2:65" s="1" customFormat="1" ht="31.5" customHeight="1" x14ac:dyDescent="0.3">
      <c r="B196" s="129"/>
      <c r="C196" s="130" t="s">
        <v>262</v>
      </c>
      <c r="D196" s="130" t="s">
        <v>121</v>
      </c>
      <c r="E196" s="131" t="s">
        <v>263</v>
      </c>
      <c r="F196" s="226" t="s">
        <v>264</v>
      </c>
      <c r="G196" s="227"/>
      <c r="H196" s="227"/>
      <c r="I196" s="227"/>
      <c r="J196" s="132" t="s">
        <v>211</v>
      </c>
      <c r="K196" s="133">
        <v>4</v>
      </c>
      <c r="L196" s="228"/>
      <c r="M196" s="227"/>
      <c r="N196" s="228">
        <f>ROUND(L196*K196,3)</f>
        <v>0</v>
      </c>
      <c r="O196" s="227"/>
      <c r="P196" s="227"/>
      <c r="Q196" s="227"/>
      <c r="R196" s="134"/>
      <c r="T196" s="135" t="s">
        <v>3</v>
      </c>
      <c r="U196" s="39" t="s">
        <v>40</v>
      </c>
      <c r="V196" s="136">
        <v>0.35499999999999998</v>
      </c>
      <c r="W196" s="136">
        <f>V196*K196</f>
        <v>1.42</v>
      </c>
      <c r="X196" s="136">
        <v>0.372</v>
      </c>
      <c r="Y196" s="136">
        <f>X196*K196</f>
        <v>1.488</v>
      </c>
      <c r="Z196" s="136">
        <v>0</v>
      </c>
      <c r="AA196" s="137">
        <f>Z196*K196</f>
        <v>0</v>
      </c>
      <c r="AR196" s="16" t="s">
        <v>125</v>
      </c>
      <c r="AT196" s="16" t="s">
        <v>121</v>
      </c>
      <c r="AU196" s="16" t="s">
        <v>126</v>
      </c>
      <c r="AY196" s="16" t="s">
        <v>120</v>
      </c>
      <c r="BE196" s="138">
        <f>IF(U196="základná",N196,0)</f>
        <v>0</v>
      </c>
      <c r="BF196" s="138">
        <f>IF(U196="znížená",N196,0)</f>
        <v>0</v>
      </c>
      <c r="BG196" s="138">
        <f>IF(U196="zákl. prenesená",N196,0)</f>
        <v>0</v>
      </c>
      <c r="BH196" s="138">
        <f>IF(U196="zníž. prenesená",N196,0)</f>
        <v>0</v>
      </c>
      <c r="BI196" s="138">
        <f>IF(U196="nulová",N196,0)</f>
        <v>0</v>
      </c>
      <c r="BJ196" s="16" t="s">
        <v>126</v>
      </c>
      <c r="BK196" s="139">
        <f>ROUND(L196*K196,3)</f>
        <v>0</v>
      </c>
      <c r="BL196" s="16" t="s">
        <v>125</v>
      </c>
      <c r="BM196" s="16" t="s">
        <v>265</v>
      </c>
    </row>
    <row r="197" spans="2:65" s="1" customFormat="1" ht="44.25" customHeight="1" x14ac:dyDescent="0.3">
      <c r="B197" s="129"/>
      <c r="C197" s="164" t="s">
        <v>266</v>
      </c>
      <c r="D197" s="164" t="s">
        <v>199</v>
      </c>
      <c r="E197" s="165" t="s">
        <v>267</v>
      </c>
      <c r="F197" s="243" t="s">
        <v>268</v>
      </c>
      <c r="G197" s="244"/>
      <c r="H197" s="244"/>
      <c r="I197" s="244"/>
      <c r="J197" s="166" t="s">
        <v>211</v>
      </c>
      <c r="K197" s="167">
        <v>4</v>
      </c>
      <c r="L197" s="245"/>
      <c r="M197" s="244"/>
      <c r="N197" s="245">
        <f>ROUND(L197*K197,3)</f>
        <v>0</v>
      </c>
      <c r="O197" s="227"/>
      <c r="P197" s="227"/>
      <c r="Q197" s="227"/>
      <c r="R197" s="134"/>
      <c r="T197" s="135" t="s">
        <v>3</v>
      </c>
      <c r="U197" s="39" t="s">
        <v>40</v>
      </c>
      <c r="V197" s="136">
        <v>0</v>
      </c>
      <c r="W197" s="136">
        <f>V197*K197</f>
        <v>0</v>
      </c>
      <c r="X197" s="136">
        <v>3.5599999999999998E-3</v>
      </c>
      <c r="Y197" s="136">
        <f>X197*K197</f>
        <v>1.4239999999999999E-2</v>
      </c>
      <c r="Z197" s="136">
        <v>0</v>
      </c>
      <c r="AA197" s="137">
        <f>Z197*K197</f>
        <v>0</v>
      </c>
      <c r="AR197" s="16" t="s">
        <v>176</v>
      </c>
      <c r="AT197" s="16" t="s">
        <v>199</v>
      </c>
      <c r="AU197" s="16" t="s">
        <v>126</v>
      </c>
      <c r="AY197" s="16" t="s">
        <v>120</v>
      </c>
      <c r="BE197" s="138">
        <f>IF(U197="základná",N197,0)</f>
        <v>0</v>
      </c>
      <c r="BF197" s="138">
        <f>IF(U197="znížená",N197,0)</f>
        <v>0</v>
      </c>
      <c r="BG197" s="138">
        <f>IF(U197="zákl. prenesená",N197,0)</f>
        <v>0</v>
      </c>
      <c r="BH197" s="138">
        <f>IF(U197="zníž. prenesená",N197,0)</f>
        <v>0</v>
      </c>
      <c r="BI197" s="138">
        <f>IF(U197="nulová",N197,0)</f>
        <v>0</v>
      </c>
      <c r="BJ197" s="16" t="s">
        <v>126</v>
      </c>
      <c r="BK197" s="139">
        <f>ROUND(L197*K197,3)</f>
        <v>0</v>
      </c>
      <c r="BL197" s="16" t="s">
        <v>125</v>
      </c>
      <c r="BM197" s="16" t="s">
        <v>269</v>
      </c>
    </row>
    <row r="198" spans="2:65" s="1" customFormat="1" ht="44.25" customHeight="1" x14ac:dyDescent="0.3">
      <c r="B198" s="129"/>
      <c r="C198" s="130" t="s">
        <v>270</v>
      </c>
      <c r="D198" s="130" t="s">
        <v>121</v>
      </c>
      <c r="E198" s="131" t="s">
        <v>271</v>
      </c>
      <c r="F198" s="226" t="s">
        <v>272</v>
      </c>
      <c r="G198" s="227"/>
      <c r="H198" s="227"/>
      <c r="I198" s="227"/>
      <c r="J198" s="132" t="s">
        <v>124</v>
      </c>
      <c r="K198" s="133">
        <v>696.73</v>
      </c>
      <c r="L198" s="228"/>
      <c r="M198" s="227"/>
      <c r="N198" s="228">
        <f>ROUND(L198*K198,3)</f>
        <v>0</v>
      </c>
      <c r="O198" s="227"/>
      <c r="P198" s="227"/>
      <c r="Q198" s="227"/>
      <c r="R198" s="134"/>
      <c r="T198" s="135" t="s">
        <v>3</v>
      </c>
      <c r="U198" s="39" t="s">
        <v>40</v>
      </c>
      <c r="V198" s="136">
        <v>4.0000000000000001E-3</v>
      </c>
      <c r="W198" s="136">
        <f>V198*K198</f>
        <v>2.7869200000000003</v>
      </c>
      <c r="X198" s="136">
        <v>0</v>
      </c>
      <c r="Y198" s="136">
        <f>X198*K198</f>
        <v>0</v>
      </c>
      <c r="Z198" s="136">
        <v>0</v>
      </c>
      <c r="AA198" s="137">
        <f>Z198*K198</f>
        <v>0</v>
      </c>
      <c r="AR198" s="16" t="s">
        <v>125</v>
      </c>
      <c r="AT198" s="16" t="s">
        <v>121</v>
      </c>
      <c r="AU198" s="16" t="s">
        <v>126</v>
      </c>
      <c r="AY198" s="16" t="s">
        <v>120</v>
      </c>
      <c r="BE198" s="138">
        <f>IF(U198="základná",N198,0)</f>
        <v>0</v>
      </c>
      <c r="BF198" s="138">
        <f>IF(U198="znížená",N198,0)</f>
        <v>0</v>
      </c>
      <c r="BG198" s="138">
        <f>IF(U198="zákl. prenesená",N198,0)</f>
        <v>0</v>
      </c>
      <c r="BH198" s="138">
        <f>IF(U198="zníž. prenesená",N198,0)</f>
        <v>0</v>
      </c>
      <c r="BI198" s="138">
        <f>IF(U198="nulová",N198,0)</f>
        <v>0</v>
      </c>
      <c r="BJ198" s="16" t="s">
        <v>126</v>
      </c>
      <c r="BK198" s="139">
        <f>ROUND(L198*K198,3)</f>
        <v>0</v>
      </c>
      <c r="BL198" s="16" t="s">
        <v>125</v>
      </c>
      <c r="BM198" s="16" t="s">
        <v>273</v>
      </c>
    </row>
    <row r="199" spans="2:65" s="10" customFormat="1" ht="31.5" customHeight="1" x14ac:dyDescent="0.3">
      <c r="B199" s="140"/>
      <c r="C199" s="141"/>
      <c r="D199" s="141"/>
      <c r="E199" s="142" t="s">
        <v>3</v>
      </c>
      <c r="F199" s="229" t="s">
        <v>128</v>
      </c>
      <c r="G199" s="230"/>
      <c r="H199" s="230"/>
      <c r="I199" s="230"/>
      <c r="J199" s="141"/>
      <c r="K199" s="143">
        <v>438.66</v>
      </c>
      <c r="L199" s="141"/>
      <c r="M199" s="141"/>
      <c r="N199" s="141"/>
      <c r="O199" s="141"/>
      <c r="P199" s="141"/>
      <c r="Q199" s="141"/>
      <c r="R199" s="144"/>
      <c r="T199" s="145"/>
      <c r="U199" s="141"/>
      <c r="V199" s="141"/>
      <c r="W199" s="141"/>
      <c r="X199" s="141"/>
      <c r="Y199" s="141"/>
      <c r="Z199" s="141"/>
      <c r="AA199" s="146"/>
      <c r="AT199" s="147" t="s">
        <v>129</v>
      </c>
      <c r="AU199" s="147" t="s">
        <v>126</v>
      </c>
      <c r="AV199" s="10" t="s">
        <v>126</v>
      </c>
      <c r="AW199" s="10" t="s">
        <v>30</v>
      </c>
      <c r="AX199" s="10" t="s">
        <v>73</v>
      </c>
      <c r="AY199" s="147" t="s">
        <v>120</v>
      </c>
    </row>
    <row r="200" spans="2:65" s="10" customFormat="1" ht="22.5" customHeight="1" x14ac:dyDescent="0.3">
      <c r="B200" s="140"/>
      <c r="C200" s="141"/>
      <c r="D200" s="141"/>
      <c r="E200" s="142" t="s">
        <v>3</v>
      </c>
      <c r="F200" s="231" t="s">
        <v>130</v>
      </c>
      <c r="G200" s="230"/>
      <c r="H200" s="230"/>
      <c r="I200" s="230"/>
      <c r="J200" s="141"/>
      <c r="K200" s="143">
        <v>49.95</v>
      </c>
      <c r="L200" s="141"/>
      <c r="M200" s="141"/>
      <c r="N200" s="141"/>
      <c r="O200" s="141"/>
      <c r="P200" s="141"/>
      <c r="Q200" s="141"/>
      <c r="R200" s="144"/>
      <c r="T200" s="145"/>
      <c r="U200" s="141"/>
      <c r="V200" s="141"/>
      <c r="W200" s="141"/>
      <c r="X200" s="141"/>
      <c r="Y200" s="141"/>
      <c r="Z200" s="141"/>
      <c r="AA200" s="146"/>
      <c r="AT200" s="147" t="s">
        <v>129</v>
      </c>
      <c r="AU200" s="147" t="s">
        <v>126</v>
      </c>
      <c r="AV200" s="10" t="s">
        <v>126</v>
      </c>
      <c r="AW200" s="10" t="s">
        <v>30</v>
      </c>
      <c r="AX200" s="10" t="s">
        <v>73</v>
      </c>
      <c r="AY200" s="147" t="s">
        <v>120</v>
      </c>
    </row>
    <row r="201" spans="2:65" s="10" customFormat="1" ht="31.5" customHeight="1" x14ac:dyDescent="0.3">
      <c r="B201" s="140"/>
      <c r="C201" s="141"/>
      <c r="D201" s="141"/>
      <c r="E201" s="142" t="s">
        <v>3</v>
      </c>
      <c r="F201" s="231" t="s">
        <v>131</v>
      </c>
      <c r="G201" s="230"/>
      <c r="H201" s="230"/>
      <c r="I201" s="230"/>
      <c r="J201" s="141"/>
      <c r="K201" s="143">
        <v>208.12</v>
      </c>
      <c r="L201" s="141"/>
      <c r="M201" s="141"/>
      <c r="N201" s="141"/>
      <c r="O201" s="141"/>
      <c r="P201" s="141"/>
      <c r="Q201" s="141"/>
      <c r="R201" s="144"/>
      <c r="T201" s="145"/>
      <c r="U201" s="141"/>
      <c r="V201" s="141"/>
      <c r="W201" s="141"/>
      <c r="X201" s="141"/>
      <c r="Y201" s="141"/>
      <c r="Z201" s="141"/>
      <c r="AA201" s="146"/>
      <c r="AT201" s="147" t="s">
        <v>129</v>
      </c>
      <c r="AU201" s="147" t="s">
        <v>126</v>
      </c>
      <c r="AV201" s="10" t="s">
        <v>126</v>
      </c>
      <c r="AW201" s="10" t="s">
        <v>30</v>
      </c>
      <c r="AX201" s="10" t="s">
        <v>73</v>
      </c>
      <c r="AY201" s="147" t="s">
        <v>120</v>
      </c>
    </row>
    <row r="202" spans="2:65" s="11" customFormat="1" ht="22.5" customHeight="1" x14ac:dyDescent="0.3">
      <c r="B202" s="148"/>
      <c r="C202" s="149"/>
      <c r="D202" s="149"/>
      <c r="E202" s="150" t="s">
        <v>3</v>
      </c>
      <c r="F202" s="238" t="s">
        <v>132</v>
      </c>
      <c r="G202" s="239"/>
      <c r="H202" s="239"/>
      <c r="I202" s="239"/>
      <c r="J202" s="149"/>
      <c r="K202" s="151">
        <v>696.73</v>
      </c>
      <c r="L202" s="149"/>
      <c r="M202" s="149"/>
      <c r="N202" s="149"/>
      <c r="O202" s="149"/>
      <c r="P202" s="149"/>
      <c r="Q202" s="149"/>
      <c r="R202" s="152"/>
      <c r="T202" s="153"/>
      <c r="U202" s="149"/>
      <c r="V202" s="149"/>
      <c r="W202" s="149"/>
      <c r="X202" s="149"/>
      <c r="Y202" s="149"/>
      <c r="Z202" s="149"/>
      <c r="AA202" s="154"/>
      <c r="AT202" s="155" t="s">
        <v>129</v>
      </c>
      <c r="AU202" s="155" t="s">
        <v>126</v>
      </c>
      <c r="AV202" s="11" t="s">
        <v>125</v>
      </c>
      <c r="AW202" s="11" t="s">
        <v>30</v>
      </c>
      <c r="AX202" s="11" t="s">
        <v>77</v>
      </c>
      <c r="AY202" s="155" t="s">
        <v>120</v>
      </c>
    </row>
    <row r="203" spans="2:65" s="1" customFormat="1" ht="31.5" customHeight="1" x14ac:dyDescent="0.3">
      <c r="B203" s="129"/>
      <c r="C203" s="130" t="s">
        <v>274</v>
      </c>
      <c r="D203" s="130" t="s">
        <v>121</v>
      </c>
      <c r="E203" s="131" t="s">
        <v>275</v>
      </c>
      <c r="F203" s="226" t="s">
        <v>276</v>
      </c>
      <c r="G203" s="227"/>
      <c r="H203" s="227"/>
      <c r="I203" s="227"/>
      <c r="J203" s="132" t="s">
        <v>135</v>
      </c>
      <c r="K203" s="133">
        <v>1.125</v>
      </c>
      <c r="L203" s="228"/>
      <c r="M203" s="227"/>
      <c r="N203" s="228">
        <f>ROUND(L203*K203,3)</f>
        <v>0</v>
      </c>
      <c r="O203" s="227"/>
      <c r="P203" s="227"/>
      <c r="Q203" s="227"/>
      <c r="R203" s="134"/>
      <c r="T203" s="135" t="s">
        <v>3</v>
      </c>
      <c r="U203" s="39" t="s">
        <v>40</v>
      </c>
      <c r="V203" s="136">
        <v>1.1319999999999999</v>
      </c>
      <c r="W203" s="136">
        <f>V203*K203</f>
        <v>1.2734999999999999</v>
      </c>
      <c r="X203" s="136">
        <v>2.0699999999999998</v>
      </c>
      <c r="Y203" s="136">
        <f>X203*K203</f>
        <v>2.3287499999999999</v>
      </c>
      <c r="Z203" s="136">
        <v>0</v>
      </c>
      <c r="AA203" s="137">
        <f>Z203*K203</f>
        <v>0</v>
      </c>
      <c r="AR203" s="16" t="s">
        <v>125</v>
      </c>
      <c r="AT203" s="16" t="s">
        <v>121</v>
      </c>
      <c r="AU203" s="16" t="s">
        <v>126</v>
      </c>
      <c r="AY203" s="16" t="s">
        <v>120</v>
      </c>
      <c r="BE203" s="138">
        <f>IF(U203="základná",N203,0)</f>
        <v>0</v>
      </c>
      <c r="BF203" s="138">
        <f>IF(U203="znížená",N203,0)</f>
        <v>0</v>
      </c>
      <c r="BG203" s="138">
        <f>IF(U203="zákl. prenesená",N203,0)</f>
        <v>0</v>
      </c>
      <c r="BH203" s="138">
        <f>IF(U203="zníž. prenesená",N203,0)</f>
        <v>0</v>
      </c>
      <c r="BI203" s="138">
        <f>IF(U203="nulová",N203,0)</f>
        <v>0</v>
      </c>
      <c r="BJ203" s="16" t="s">
        <v>126</v>
      </c>
      <c r="BK203" s="139">
        <f>ROUND(L203*K203,3)</f>
        <v>0</v>
      </c>
      <c r="BL203" s="16" t="s">
        <v>125</v>
      </c>
      <c r="BM203" s="16" t="s">
        <v>277</v>
      </c>
    </row>
    <row r="204" spans="2:65" s="12" customFormat="1" ht="22.5" customHeight="1" x14ac:dyDescent="0.3">
      <c r="B204" s="156"/>
      <c r="C204" s="157"/>
      <c r="D204" s="157"/>
      <c r="E204" s="158" t="s">
        <v>3</v>
      </c>
      <c r="F204" s="240" t="s">
        <v>278</v>
      </c>
      <c r="G204" s="241"/>
      <c r="H204" s="241"/>
      <c r="I204" s="241"/>
      <c r="J204" s="157"/>
      <c r="K204" s="159" t="s">
        <v>3</v>
      </c>
      <c r="L204" s="157"/>
      <c r="M204" s="157"/>
      <c r="N204" s="157"/>
      <c r="O204" s="157"/>
      <c r="P204" s="157"/>
      <c r="Q204" s="157"/>
      <c r="R204" s="160"/>
      <c r="T204" s="161"/>
      <c r="U204" s="157"/>
      <c r="V204" s="157"/>
      <c r="W204" s="157"/>
      <c r="X204" s="157"/>
      <c r="Y204" s="157"/>
      <c r="Z204" s="157"/>
      <c r="AA204" s="162"/>
      <c r="AT204" s="163" t="s">
        <v>129</v>
      </c>
      <c r="AU204" s="163" t="s">
        <v>126</v>
      </c>
      <c r="AV204" s="12" t="s">
        <v>77</v>
      </c>
      <c r="AW204" s="12" t="s">
        <v>30</v>
      </c>
      <c r="AX204" s="12" t="s">
        <v>73</v>
      </c>
      <c r="AY204" s="163" t="s">
        <v>120</v>
      </c>
    </row>
    <row r="205" spans="2:65" s="10" customFormat="1" ht="22.5" customHeight="1" x14ac:dyDescent="0.3">
      <c r="B205" s="140"/>
      <c r="C205" s="141"/>
      <c r="D205" s="141"/>
      <c r="E205" s="142" t="s">
        <v>3</v>
      </c>
      <c r="F205" s="231" t="s">
        <v>279</v>
      </c>
      <c r="G205" s="230"/>
      <c r="H205" s="230"/>
      <c r="I205" s="230"/>
      <c r="J205" s="141"/>
      <c r="K205" s="143">
        <v>1.125</v>
      </c>
      <c r="L205" s="141"/>
      <c r="M205" s="141"/>
      <c r="N205" s="141"/>
      <c r="O205" s="141"/>
      <c r="P205" s="141"/>
      <c r="Q205" s="141"/>
      <c r="R205" s="144"/>
      <c r="T205" s="145"/>
      <c r="U205" s="141"/>
      <c r="V205" s="141"/>
      <c r="W205" s="141"/>
      <c r="X205" s="141"/>
      <c r="Y205" s="141"/>
      <c r="Z205" s="141"/>
      <c r="AA205" s="146"/>
      <c r="AT205" s="147" t="s">
        <v>129</v>
      </c>
      <c r="AU205" s="147" t="s">
        <v>126</v>
      </c>
      <c r="AV205" s="10" t="s">
        <v>126</v>
      </c>
      <c r="AW205" s="10" t="s">
        <v>30</v>
      </c>
      <c r="AX205" s="10" t="s">
        <v>73</v>
      </c>
      <c r="AY205" s="147" t="s">
        <v>120</v>
      </c>
    </row>
    <row r="206" spans="2:65" s="11" customFormat="1" ht="22.5" customHeight="1" x14ac:dyDescent="0.3">
      <c r="B206" s="148"/>
      <c r="C206" s="149"/>
      <c r="D206" s="149"/>
      <c r="E206" s="150" t="s">
        <v>3</v>
      </c>
      <c r="F206" s="238" t="s">
        <v>132</v>
      </c>
      <c r="G206" s="239"/>
      <c r="H206" s="239"/>
      <c r="I206" s="239"/>
      <c r="J206" s="149"/>
      <c r="K206" s="151">
        <v>1.125</v>
      </c>
      <c r="L206" s="149"/>
      <c r="M206" s="149"/>
      <c r="N206" s="149"/>
      <c r="O206" s="149"/>
      <c r="P206" s="149"/>
      <c r="Q206" s="149"/>
      <c r="R206" s="152"/>
      <c r="T206" s="153"/>
      <c r="U206" s="149"/>
      <c r="V206" s="149"/>
      <c r="W206" s="149"/>
      <c r="X206" s="149"/>
      <c r="Y206" s="149"/>
      <c r="Z206" s="149"/>
      <c r="AA206" s="154"/>
      <c r="AT206" s="155" t="s">
        <v>129</v>
      </c>
      <c r="AU206" s="155" t="s">
        <v>126</v>
      </c>
      <c r="AV206" s="11" t="s">
        <v>125</v>
      </c>
      <c r="AW206" s="11" t="s">
        <v>30</v>
      </c>
      <c r="AX206" s="11" t="s">
        <v>77</v>
      </c>
      <c r="AY206" s="155" t="s">
        <v>120</v>
      </c>
    </row>
    <row r="207" spans="2:65" s="1" customFormat="1" ht="22.5" customHeight="1" x14ac:dyDescent="0.3">
      <c r="B207" s="129"/>
      <c r="C207" s="130" t="s">
        <v>280</v>
      </c>
      <c r="D207" s="130" t="s">
        <v>121</v>
      </c>
      <c r="E207" s="131" t="s">
        <v>281</v>
      </c>
      <c r="F207" s="226" t="s">
        <v>282</v>
      </c>
      <c r="G207" s="227"/>
      <c r="H207" s="227"/>
      <c r="I207" s="227"/>
      <c r="J207" s="132" t="s">
        <v>135</v>
      </c>
      <c r="K207" s="133">
        <v>9.5519999999999996</v>
      </c>
      <c r="L207" s="228"/>
      <c r="M207" s="227"/>
      <c r="N207" s="228">
        <f>ROUND(L207*K207,3)</f>
        <v>0</v>
      </c>
      <c r="O207" s="227"/>
      <c r="P207" s="227"/>
      <c r="Q207" s="227"/>
      <c r="R207" s="134"/>
      <c r="T207" s="135" t="s">
        <v>3</v>
      </c>
      <c r="U207" s="39" t="s">
        <v>40</v>
      </c>
      <c r="V207" s="136">
        <v>0.58099999999999996</v>
      </c>
      <c r="W207" s="136">
        <f>V207*K207</f>
        <v>5.5497119999999995</v>
      </c>
      <c r="X207" s="136">
        <v>2.23543</v>
      </c>
      <c r="Y207" s="136">
        <f>X207*K207</f>
        <v>21.352827359999999</v>
      </c>
      <c r="Z207" s="136">
        <v>0</v>
      </c>
      <c r="AA207" s="137">
        <f>Z207*K207</f>
        <v>0</v>
      </c>
      <c r="AR207" s="16" t="s">
        <v>125</v>
      </c>
      <c r="AT207" s="16" t="s">
        <v>121</v>
      </c>
      <c r="AU207" s="16" t="s">
        <v>126</v>
      </c>
      <c r="AY207" s="16" t="s">
        <v>120</v>
      </c>
      <c r="BE207" s="138">
        <f>IF(U207="základná",N207,0)</f>
        <v>0</v>
      </c>
      <c r="BF207" s="138">
        <f>IF(U207="znížená",N207,0)</f>
        <v>0</v>
      </c>
      <c r="BG207" s="138">
        <f>IF(U207="zákl. prenesená",N207,0)</f>
        <v>0</v>
      </c>
      <c r="BH207" s="138">
        <f>IF(U207="zníž. prenesená",N207,0)</f>
        <v>0</v>
      </c>
      <c r="BI207" s="138">
        <f>IF(U207="nulová",N207,0)</f>
        <v>0</v>
      </c>
      <c r="BJ207" s="16" t="s">
        <v>126</v>
      </c>
      <c r="BK207" s="139">
        <f>ROUND(L207*K207,3)</f>
        <v>0</v>
      </c>
      <c r="BL207" s="16" t="s">
        <v>125</v>
      </c>
      <c r="BM207" s="16" t="s">
        <v>283</v>
      </c>
    </row>
    <row r="208" spans="2:65" s="12" customFormat="1" ht="22.5" customHeight="1" x14ac:dyDescent="0.3">
      <c r="B208" s="156"/>
      <c r="C208" s="157"/>
      <c r="D208" s="157"/>
      <c r="E208" s="158" t="s">
        <v>3</v>
      </c>
      <c r="F208" s="240" t="s">
        <v>156</v>
      </c>
      <c r="G208" s="241"/>
      <c r="H208" s="241"/>
      <c r="I208" s="241"/>
      <c r="J208" s="157"/>
      <c r="K208" s="159" t="s">
        <v>3</v>
      </c>
      <c r="L208" s="157"/>
      <c r="M208" s="157"/>
      <c r="N208" s="157"/>
      <c r="O208" s="157"/>
      <c r="P208" s="157"/>
      <c r="Q208" s="157"/>
      <c r="R208" s="160"/>
      <c r="T208" s="161"/>
      <c r="U208" s="157"/>
      <c r="V208" s="157"/>
      <c r="W208" s="157"/>
      <c r="X208" s="157"/>
      <c r="Y208" s="157"/>
      <c r="Z208" s="157"/>
      <c r="AA208" s="162"/>
      <c r="AT208" s="163" t="s">
        <v>129</v>
      </c>
      <c r="AU208" s="163" t="s">
        <v>126</v>
      </c>
      <c r="AV208" s="12" t="s">
        <v>77</v>
      </c>
      <c r="AW208" s="12" t="s">
        <v>30</v>
      </c>
      <c r="AX208" s="12" t="s">
        <v>73</v>
      </c>
      <c r="AY208" s="163" t="s">
        <v>120</v>
      </c>
    </row>
    <row r="209" spans="2:65" s="10" customFormat="1" ht="22.5" customHeight="1" x14ac:dyDescent="0.3">
      <c r="B209" s="140"/>
      <c r="C209" s="141"/>
      <c r="D209" s="141"/>
      <c r="E209" s="142" t="s">
        <v>3</v>
      </c>
      <c r="F209" s="231" t="s">
        <v>284</v>
      </c>
      <c r="G209" s="230"/>
      <c r="H209" s="230"/>
      <c r="I209" s="230"/>
      <c r="J209" s="141"/>
      <c r="K209" s="143">
        <v>5.76</v>
      </c>
      <c r="L209" s="141"/>
      <c r="M209" s="141"/>
      <c r="N209" s="141"/>
      <c r="O209" s="141"/>
      <c r="P209" s="141"/>
      <c r="Q209" s="141"/>
      <c r="R209" s="144"/>
      <c r="T209" s="145"/>
      <c r="U209" s="141"/>
      <c r="V209" s="141"/>
      <c r="W209" s="141"/>
      <c r="X209" s="141"/>
      <c r="Y209" s="141"/>
      <c r="Z209" s="141"/>
      <c r="AA209" s="146"/>
      <c r="AT209" s="147" t="s">
        <v>129</v>
      </c>
      <c r="AU209" s="147" t="s">
        <v>126</v>
      </c>
      <c r="AV209" s="10" t="s">
        <v>126</v>
      </c>
      <c r="AW209" s="10" t="s">
        <v>30</v>
      </c>
      <c r="AX209" s="10" t="s">
        <v>73</v>
      </c>
      <c r="AY209" s="147" t="s">
        <v>120</v>
      </c>
    </row>
    <row r="210" spans="2:65" s="12" customFormat="1" ht="22.5" customHeight="1" x14ac:dyDescent="0.3">
      <c r="B210" s="156"/>
      <c r="C210" s="157"/>
      <c r="D210" s="157"/>
      <c r="E210" s="158" t="s">
        <v>3</v>
      </c>
      <c r="F210" s="242" t="s">
        <v>158</v>
      </c>
      <c r="G210" s="241"/>
      <c r="H210" s="241"/>
      <c r="I210" s="241"/>
      <c r="J210" s="157"/>
      <c r="K210" s="159" t="s">
        <v>3</v>
      </c>
      <c r="L210" s="157"/>
      <c r="M210" s="157"/>
      <c r="N210" s="157"/>
      <c r="O210" s="157"/>
      <c r="P210" s="157"/>
      <c r="Q210" s="157"/>
      <c r="R210" s="160"/>
      <c r="T210" s="161"/>
      <c r="U210" s="157"/>
      <c r="V210" s="157"/>
      <c r="W210" s="157"/>
      <c r="X210" s="157"/>
      <c r="Y210" s="157"/>
      <c r="Z210" s="157"/>
      <c r="AA210" s="162"/>
      <c r="AT210" s="163" t="s">
        <v>129</v>
      </c>
      <c r="AU210" s="163" t="s">
        <v>126</v>
      </c>
      <c r="AV210" s="12" t="s">
        <v>77</v>
      </c>
      <c r="AW210" s="12" t="s">
        <v>30</v>
      </c>
      <c r="AX210" s="12" t="s">
        <v>73</v>
      </c>
      <c r="AY210" s="163" t="s">
        <v>120</v>
      </c>
    </row>
    <row r="211" spans="2:65" s="10" customFormat="1" ht="22.5" customHeight="1" x14ac:dyDescent="0.3">
      <c r="B211" s="140"/>
      <c r="C211" s="141"/>
      <c r="D211" s="141"/>
      <c r="E211" s="142" t="s">
        <v>3</v>
      </c>
      <c r="F211" s="231" t="s">
        <v>285</v>
      </c>
      <c r="G211" s="230"/>
      <c r="H211" s="230"/>
      <c r="I211" s="230"/>
      <c r="J211" s="141"/>
      <c r="K211" s="143">
        <v>3.0720000000000001</v>
      </c>
      <c r="L211" s="141"/>
      <c r="M211" s="141"/>
      <c r="N211" s="141"/>
      <c r="O211" s="141"/>
      <c r="P211" s="141"/>
      <c r="Q211" s="141"/>
      <c r="R211" s="144"/>
      <c r="T211" s="145"/>
      <c r="U211" s="141"/>
      <c r="V211" s="141"/>
      <c r="W211" s="141"/>
      <c r="X211" s="141"/>
      <c r="Y211" s="141"/>
      <c r="Z211" s="141"/>
      <c r="AA211" s="146"/>
      <c r="AT211" s="147" t="s">
        <v>129</v>
      </c>
      <c r="AU211" s="147" t="s">
        <v>126</v>
      </c>
      <c r="AV211" s="10" t="s">
        <v>126</v>
      </c>
      <c r="AW211" s="10" t="s">
        <v>30</v>
      </c>
      <c r="AX211" s="10" t="s">
        <v>73</v>
      </c>
      <c r="AY211" s="147" t="s">
        <v>120</v>
      </c>
    </row>
    <row r="212" spans="2:65" s="12" customFormat="1" ht="22.5" customHeight="1" x14ac:dyDescent="0.3">
      <c r="B212" s="156"/>
      <c r="C212" s="157"/>
      <c r="D212" s="157"/>
      <c r="E212" s="158" t="s">
        <v>3</v>
      </c>
      <c r="F212" s="242" t="s">
        <v>160</v>
      </c>
      <c r="G212" s="241"/>
      <c r="H212" s="241"/>
      <c r="I212" s="241"/>
      <c r="J212" s="157"/>
      <c r="K212" s="159" t="s">
        <v>3</v>
      </c>
      <c r="L212" s="157"/>
      <c r="M212" s="157"/>
      <c r="N212" s="157"/>
      <c r="O212" s="157"/>
      <c r="P212" s="157"/>
      <c r="Q212" s="157"/>
      <c r="R212" s="160"/>
      <c r="T212" s="161"/>
      <c r="U212" s="157"/>
      <c r="V212" s="157"/>
      <c r="W212" s="157"/>
      <c r="X212" s="157"/>
      <c r="Y212" s="157"/>
      <c r="Z212" s="157"/>
      <c r="AA212" s="162"/>
      <c r="AT212" s="163" t="s">
        <v>129</v>
      </c>
      <c r="AU212" s="163" t="s">
        <v>126</v>
      </c>
      <c r="AV212" s="12" t="s">
        <v>77</v>
      </c>
      <c r="AW212" s="12" t="s">
        <v>30</v>
      </c>
      <c r="AX212" s="12" t="s">
        <v>73</v>
      </c>
      <c r="AY212" s="163" t="s">
        <v>120</v>
      </c>
    </row>
    <row r="213" spans="2:65" s="10" customFormat="1" ht="22.5" customHeight="1" x14ac:dyDescent="0.3">
      <c r="B213" s="140"/>
      <c r="C213" s="141"/>
      <c r="D213" s="141"/>
      <c r="E213" s="142" t="s">
        <v>3</v>
      </c>
      <c r="F213" s="231" t="s">
        <v>286</v>
      </c>
      <c r="G213" s="230"/>
      <c r="H213" s="230"/>
      <c r="I213" s="230"/>
      <c r="J213" s="141"/>
      <c r="K213" s="143">
        <v>0.72</v>
      </c>
      <c r="L213" s="141"/>
      <c r="M213" s="141"/>
      <c r="N213" s="141"/>
      <c r="O213" s="141"/>
      <c r="P213" s="141"/>
      <c r="Q213" s="141"/>
      <c r="R213" s="144"/>
      <c r="T213" s="145"/>
      <c r="U213" s="141"/>
      <c r="V213" s="141"/>
      <c r="W213" s="141"/>
      <c r="X213" s="141"/>
      <c r="Y213" s="141"/>
      <c r="Z213" s="141"/>
      <c r="AA213" s="146"/>
      <c r="AT213" s="147" t="s">
        <v>129</v>
      </c>
      <c r="AU213" s="147" t="s">
        <v>126</v>
      </c>
      <c r="AV213" s="10" t="s">
        <v>126</v>
      </c>
      <c r="AW213" s="10" t="s">
        <v>30</v>
      </c>
      <c r="AX213" s="10" t="s">
        <v>73</v>
      </c>
      <c r="AY213" s="147" t="s">
        <v>120</v>
      </c>
    </row>
    <row r="214" spans="2:65" s="11" customFormat="1" ht="22.5" customHeight="1" x14ac:dyDescent="0.3">
      <c r="B214" s="148"/>
      <c r="C214" s="149"/>
      <c r="D214" s="149"/>
      <c r="E214" s="150" t="s">
        <v>3</v>
      </c>
      <c r="F214" s="238" t="s">
        <v>132</v>
      </c>
      <c r="G214" s="239"/>
      <c r="H214" s="239"/>
      <c r="I214" s="239"/>
      <c r="J214" s="149"/>
      <c r="K214" s="151">
        <v>9.5519999999999996</v>
      </c>
      <c r="L214" s="149"/>
      <c r="M214" s="149"/>
      <c r="N214" s="149"/>
      <c r="O214" s="149"/>
      <c r="P214" s="149"/>
      <c r="Q214" s="149"/>
      <c r="R214" s="152"/>
      <c r="T214" s="153"/>
      <c r="U214" s="149"/>
      <c r="V214" s="149"/>
      <c r="W214" s="149"/>
      <c r="X214" s="149"/>
      <c r="Y214" s="149"/>
      <c r="Z214" s="149"/>
      <c r="AA214" s="154"/>
      <c r="AT214" s="155" t="s">
        <v>129</v>
      </c>
      <c r="AU214" s="155" t="s">
        <v>126</v>
      </c>
      <c r="AV214" s="11" t="s">
        <v>125</v>
      </c>
      <c r="AW214" s="11" t="s">
        <v>30</v>
      </c>
      <c r="AX214" s="11" t="s">
        <v>77</v>
      </c>
      <c r="AY214" s="155" t="s">
        <v>120</v>
      </c>
    </row>
    <row r="215" spans="2:65" s="9" customFormat="1" ht="29.85" customHeight="1" x14ac:dyDescent="0.3">
      <c r="B215" s="118"/>
      <c r="C215" s="119"/>
      <c r="D215" s="128" t="s">
        <v>95</v>
      </c>
      <c r="E215" s="128"/>
      <c r="F215" s="128"/>
      <c r="G215" s="128"/>
      <c r="H215" s="128"/>
      <c r="I215" s="128"/>
      <c r="J215" s="128"/>
      <c r="K215" s="128"/>
      <c r="L215" s="128"/>
      <c r="M215" s="128"/>
      <c r="N215" s="236">
        <f>BK215</f>
        <v>0</v>
      </c>
      <c r="O215" s="237"/>
      <c r="P215" s="237"/>
      <c r="Q215" s="237"/>
      <c r="R215" s="121"/>
      <c r="T215" s="122"/>
      <c r="U215" s="119"/>
      <c r="V215" s="119"/>
      <c r="W215" s="123">
        <f>SUM(W216:W244)</f>
        <v>263.64814000000001</v>
      </c>
      <c r="X215" s="119"/>
      <c r="Y215" s="123">
        <f>SUM(Y216:Y244)</f>
        <v>397.1928850000001</v>
      </c>
      <c r="Z215" s="119"/>
      <c r="AA215" s="124">
        <f>SUM(AA216:AA244)</f>
        <v>0</v>
      </c>
      <c r="AR215" s="125" t="s">
        <v>77</v>
      </c>
      <c r="AT215" s="126" t="s">
        <v>72</v>
      </c>
      <c r="AU215" s="126" t="s">
        <v>77</v>
      </c>
      <c r="AY215" s="125" t="s">
        <v>120</v>
      </c>
      <c r="BK215" s="127">
        <f>SUM(BK216:BK244)</f>
        <v>0</v>
      </c>
    </row>
    <row r="216" spans="2:65" s="1" customFormat="1" ht="22.5" customHeight="1" x14ac:dyDescent="0.3">
      <c r="B216" s="129"/>
      <c r="C216" s="130" t="s">
        <v>287</v>
      </c>
      <c r="D216" s="130" t="s">
        <v>121</v>
      </c>
      <c r="E216" s="131" t="s">
        <v>288</v>
      </c>
      <c r="F216" s="226" t="s">
        <v>289</v>
      </c>
      <c r="G216" s="227"/>
      <c r="H216" s="227"/>
      <c r="I216" s="227"/>
      <c r="J216" s="132" t="s">
        <v>124</v>
      </c>
      <c r="K216" s="133">
        <v>646.78</v>
      </c>
      <c r="L216" s="228"/>
      <c r="M216" s="227"/>
      <c r="N216" s="228">
        <f>ROUND(L216*K216,3)</f>
        <v>0</v>
      </c>
      <c r="O216" s="227"/>
      <c r="P216" s="227"/>
      <c r="Q216" s="227"/>
      <c r="R216" s="134"/>
      <c r="T216" s="135" t="s">
        <v>3</v>
      </c>
      <c r="U216" s="39" t="s">
        <v>40</v>
      </c>
      <c r="V216" s="136">
        <v>1.4E-2</v>
      </c>
      <c r="W216" s="136">
        <f>V216*K216</f>
        <v>9.0549199999999992</v>
      </c>
      <c r="X216" s="136">
        <v>0</v>
      </c>
      <c r="Y216" s="136">
        <f>X216*K216</f>
        <v>0</v>
      </c>
      <c r="Z216" s="136">
        <v>0</v>
      </c>
      <c r="AA216" s="137">
        <f>Z216*K216</f>
        <v>0</v>
      </c>
      <c r="AR216" s="16" t="s">
        <v>125</v>
      </c>
      <c r="AT216" s="16" t="s">
        <v>121</v>
      </c>
      <c r="AU216" s="16" t="s">
        <v>126</v>
      </c>
      <c r="AY216" s="16" t="s">
        <v>120</v>
      </c>
      <c r="BE216" s="138">
        <f>IF(U216="základná",N216,0)</f>
        <v>0</v>
      </c>
      <c r="BF216" s="138">
        <f>IF(U216="znížená",N216,0)</f>
        <v>0</v>
      </c>
      <c r="BG216" s="138">
        <f>IF(U216="zákl. prenesená",N216,0)</f>
        <v>0</v>
      </c>
      <c r="BH216" s="138">
        <f>IF(U216="zníž. prenesená",N216,0)</f>
        <v>0</v>
      </c>
      <c r="BI216" s="138">
        <f>IF(U216="nulová",N216,0)</f>
        <v>0</v>
      </c>
      <c r="BJ216" s="16" t="s">
        <v>126</v>
      </c>
      <c r="BK216" s="139">
        <f>ROUND(L216*K216,3)</f>
        <v>0</v>
      </c>
      <c r="BL216" s="16" t="s">
        <v>125</v>
      </c>
      <c r="BM216" s="16" t="s">
        <v>290</v>
      </c>
    </row>
    <row r="217" spans="2:65" s="10" customFormat="1" ht="31.5" customHeight="1" x14ac:dyDescent="0.3">
      <c r="B217" s="140"/>
      <c r="C217" s="141"/>
      <c r="D217" s="141"/>
      <c r="E217" s="142" t="s">
        <v>3</v>
      </c>
      <c r="F217" s="229" t="s">
        <v>128</v>
      </c>
      <c r="G217" s="230"/>
      <c r="H217" s="230"/>
      <c r="I217" s="230"/>
      <c r="J217" s="141"/>
      <c r="K217" s="143">
        <v>438.66</v>
      </c>
      <c r="L217" s="141"/>
      <c r="M217" s="141"/>
      <c r="N217" s="141"/>
      <c r="O217" s="141"/>
      <c r="P217" s="141"/>
      <c r="Q217" s="141"/>
      <c r="R217" s="144"/>
      <c r="T217" s="145"/>
      <c r="U217" s="141"/>
      <c r="V217" s="141"/>
      <c r="W217" s="141"/>
      <c r="X217" s="141"/>
      <c r="Y217" s="141"/>
      <c r="Z217" s="141"/>
      <c r="AA217" s="146"/>
      <c r="AT217" s="147" t="s">
        <v>129</v>
      </c>
      <c r="AU217" s="147" t="s">
        <v>126</v>
      </c>
      <c r="AV217" s="10" t="s">
        <v>126</v>
      </c>
      <c r="AW217" s="10" t="s">
        <v>30</v>
      </c>
      <c r="AX217" s="10" t="s">
        <v>73</v>
      </c>
      <c r="AY217" s="147" t="s">
        <v>120</v>
      </c>
    </row>
    <row r="218" spans="2:65" s="10" customFormat="1" ht="31.5" customHeight="1" x14ac:dyDescent="0.3">
      <c r="B218" s="140"/>
      <c r="C218" s="141"/>
      <c r="D218" s="141"/>
      <c r="E218" s="142" t="s">
        <v>3</v>
      </c>
      <c r="F218" s="231" t="s">
        <v>131</v>
      </c>
      <c r="G218" s="230"/>
      <c r="H218" s="230"/>
      <c r="I218" s="230"/>
      <c r="J218" s="141"/>
      <c r="K218" s="143">
        <v>208.12</v>
      </c>
      <c r="L218" s="141"/>
      <c r="M218" s="141"/>
      <c r="N218" s="141"/>
      <c r="O218" s="141"/>
      <c r="P218" s="141"/>
      <c r="Q218" s="141"/>
      <c r="R218" s="144"/>
      <c r="T218" s="145"/>
      <c r="U218" s="141"/>
      <c r="V218" s="141"/>
      <c r="W218" s="141"/>
      <c r="X218" s="141"/>
      <c r="Y218" s="141"/>
      <c r="Z218" s="141"/>
      <c r="AA218" s="146"/>
      <c r="AT218" s="147" t="s">
        <v>129</v>
      </c>
      <c r="AU218" s="147" t="s">
        <v>126</v>
      </c>
      <c r="AV218" s="10" t="s">
        <v>126</v>
      </c>
      <c r="AW218" s="10" t="s">
        <v>30</v>
      </c>
      <c r="AX218" s="10" t="s">
        <v>73</v>
      </c>
      <c r="AY218" s="147" t="s">
        <v>120</v>
      </c>
    </row>
    <row r="219" spans="2:65" s="11" customFormat="1" ht="22.5" customHeight="1" x14ac:dyDescent="0.3">
      <c r="B219" s="148"/>
      <c r="C219" s="149"/>
      <c r="D219" s="149"/>
      <c r="E219" s="150" t="s">
        <v>3</v>
      </c>
      <c r="F219" s="238" t="s">
        <v>132</v>
      </c>
      <c r="G219" s="239"/>
      <c r="H219" s="239"/>
      <c r="I219" s="239"/>
      <c r="J219" s="149"/>
      <c r="K219" s="151">
        <v>646.78</v>
      </c>
      <c r="L219" s="149"/>
      <c r="M219" s="149"/>
      <c r="N219" s="149"/>
      <c r="O219" s="149"/>
      <c r="P219" s="149"/>
      <c r="Q219" s="149"/>
      <c r="R219" s="152"/>
      <c r="T219" s="153"/>
      <c r="U219" s="149"/>
      <c r="V219" s="149"/>
      <c r="W219" s="149"/>
      <c r="X219" s="149"/>
      <c r="Y219" s="149"/>
      <c r="Z219" s="149"/>
      <c r="AA219" s="154"/>
      <c r="AT219" s="155" t="s">
        <v>129</v>
      </c>
      <c r="AU219" s="155" t="s">
        <v>126</v>
      </c>
      <c r="AV219" s="11" t="s">
        <v>125</v>
      </c>
      <c r="AW219" s="11" t="s">
        <v>30</v>
      </c>
      <c r="AX219" s="11" t="s">
        <v>77</v>
      </c>
      <c r="AY219" s="155" t="s">
        <v>120</v>
      </c>
    </row>
    <row r="220" spans="2:65" s="1" customFormat="1" ht="44.25" customHeight="1" x14ac:dyDescent="0.3">
      <c r="B220" s="129"/>
      <c r="C220" s="130" t="s">
        <v>291</v>
      </c>
      <c r="D220" s="130" t="s">
        <v>121</v>
      </c>
      <c r="E220" s="131" t="s">
        <v>292</v>
      </c>
      <c r="F220" s="226" t="s">
        <v>293</v>
      </c>
      <c r="G220" s="227"/>
      <c r="H220" s="227"/>
      <c r="I220" s="227"/>
      <c r="J220" s="132" t="s">
        <v>124</v>
      </c>
      <c r="K220" s="133">
        <v>438.66</v>
      </c>
      <c r="L220" s="228"/>
      <c r="M220" s="227"/>
      <c r="N220" s="228">
        <f>ROUND(L220*K220,3)</f>
        <v>0</v>
      </c>
      <c r="O220" s="227"/>
      <c r="P220" s="227"/>
      <c r="Q220" s="227"/>
      <c r="R220" s="134"/>
      <c r="T220" s="135" t="s">
        <v>3</v>
      </c>
      <c r="U220" s="39" t="s">
        <v>40</v>
      </c>
      <c r="V220" s="136">
        <v>2.1999999999999999E-2</v>
      </c>
      <c r="W220" s="136">
        <f>V220*K220</f>
        <v>9.6505200000000002</v>
      </c>
      <c r="X220" s="136">
        <v>8.0960000000000004E-2</v>
      </c>
      <c r="Y220" s="136">
        <f>X220*K220</f>
        <v>35.513913600000002</v>
      </c>
      <c r="Z220" s="136">
        <v>0</v>
      </c>
      <c r="AA220" s="137">
        <f>Z220*K220</f>
        <v>0</v>
      </c>
      <c r="AR220" s="16" t="s">
        <v>125</v>
      </c>
      <c r="AT220" s="16" t="s">
        <v>121</v>
      </c>
      <c r="AU220" s="16" t="s">
        <v>126</v>
      </c>
      <c r="AY220" s="16" t="s">
        <v>120</v>
      </c>
      <c r="BE220" s="138">
        <f>IF(U220="základná",N220,0)</f>
        <v>0</v>
      </c>
      <c r="BF220" s="138">
        <f>IF(U220="znížená",N220,0)</f>
        <v>0</v>
      </c>
      <c r="BG220" s="138">
        <f>IF(U220="zákl. prenesená",N220,0)</f>
        <v>0</v>
      </c>
      <c r="BH220" s="138">
        <f>IF(U220="zníž. prenesená",N220,0)</f>
        <v>0</v>
      </c>
      <c r="BI220" s="138">
        <f>IF(U220="nulová",N220,0)</f>
        <v>0</v>
      </c>
      <c r="BJ220" s="16" t="s">
        <v>126</v>
      </c>
      <c r="BK220" s="139">
        <f>ROUND(L220*K220,3)</f>
        <v>0</v>
      </c>
      <c r="BL220" s="16" t="s">
        <v>125</v>
      </c>
      <c r="BM220" s="16" t="s">
        <v>294</v>
      </c>
    </row>
    <row r="221" spans="2:65" s="10" customFormat="1" ht="31.5" customHeight="1" x14ac:dyDescent="0.3">
      <c r="B221" s="140"/>
      <c r="C221" s="141"/>
      <c r="D221" s="141"/>
      <c r="E221" s="142" t="s">
        <v>3</v>
      </c>
      <c r="F221" s="229" t="s">
        <v>128</v>
      </c>
      <c r="G221" s="230"/>
      <c r="H221" s="230"/>
      <c r="I221" s="230"/>
      <c r="J221" s="141"/>
      <c r="K221" s="143">
        <v>438.66</v>
      </c>
      <c r="L221" s="141"/>
      <c r="M221" s="141"/>
      <c r="N221" s="141"/>
      <c r="O221" s="141"/>
      <c r="P221" s="141"/>
      <c r="Q221" s="141"/>
      <c r="R221" s="144"/>
      <c r="T221" s="145"/>
      <c r="U221" s="141"/>
      <c r="V221" s="141"/>
      <c r="W221" s="141"/>
      <c r="X221" s="141"/>
      <c r="Y221" s="141"/>
      <c r="Z221" s="141"/>
      <c r="AA221" s="146"/>
      <c r="AT221" s="147" t="s">
        <v>129</v>
      </c>
      <c r="AU221" s="147" t="s">
        <v>126</v>
      </c>
      <c r="AV221" s="10" t="s">
        <v>126</v>
      </c>
      <c r="AW221" s="10" t="s">
        <v>30</v>
      </c>
      <c r="AX221" s="10" t="s">
        <v>73</v>
      </c>
      <c r="AY221" s="147" t="s">
        <v>120</v>
      </c>
    </row>
    <row r="222" spans="2:65" s="11" customFormat="1" ht="22.5" customHeight="1" x14ac:dyDescent="0.3">
      <c r="B222" s="148"/>
      <c r="C222" s="149"/>
      <c r="D222" s="149"/>
      <c r="E222" s="150" t="s">
        <v>3</v>
      </c>
      <c r="F222" s="238" t="s">
        <v>132</v>
      </c>
      <c r="G222" s="239"/>
      <c r="H222" s="239"/>
      <c r="I222" s="239"/>
      <c r="J222" s="149"/>
      <c r="K222" s="151">
        <v>438.66</v>
      </c>
      <c r="L222" s="149"/>
      <c r="M222" s="149"/>
      <c r="N222" s="149"/>
      <c r="O222" s="149"/>
      <c r="P222" s="149"/>
      <c r="Q222" s="149"/>
      <c r="R222" s="152"/>
      <c r="T222" s="153"/>
      <c r="U222" s="149"/>
      <c r="V222" s="149"/>
      <c r="W222" s="149"/>
      <c r="X222" s="149"/>
      <c r="Y222" s="149"/>
      <c r="Z222" s="149"/>
      <c r="AA222" s="154"/>
      <c r="AT222" s="155" t="s">
        <v>129</v>
      </c>
      <c r="AU222" s="155" t="s">
        <v>126</v>
      </c>
      <c r="AV222" s="11" t="s">
        <v>125</v>
      </c>
      <c r="AW222" s="11" t="s">
        <v>30</v>
      </c>
      <c r="AX222" s="11" t="s">
        <v>77</v>
      </c>
      <c r="AY222" s="155" t="s">
        <v>120</v>
      </c>
    </row>
    <row r="223" spans="2:65" s="1" customFormat="1" ht="44.25" customHeight="1" x14ac:dyDescent="0.3">
      <c r="B223" s="129"/>
      <c r="C223" s="130" t="s">
        <v>295</v>
      </c>
      <c r="D223" s="130" t="s">
        <v>121</v>
      </c>
      <c r="E223" s="131" t="s">
        <v>296</v>
      </c>
      <c r="F223" s="226" t="s">
        <v>297</v>
      </c>
      <c r="G223" s="227"/>
      <c r="H223" s="227"/>
      <c r="I223" s="227"/>
      <c r="J223" s="132" t="s">
        <v>124</v>
      </c>
      <c r="K223" s="133">
        <v>258.07</v>
      </c>
      <c r="L223" s="228"/>
      <c r="M223" s="227"/>
      <c r="N223" s="228">
        <f>ROUND(L223*K223,3)</f>
        <v>0</v>
      </c>
      <c r="O223" s="227"/>
      <c r="P223" s="227"/>
      <c r="Q223" s="227"/>
      <c r="R223" s="134"/>
      <c r="T223" s="135" t="s">
        <v>3</v>
      </c>
      <c r="U223" s="39" t="s">
        <v>40</v>
      </c>
      <c r="V223" s="136">
        <v>2.1999999999999999E-2</v>
      </c>
      <c r="W223" s="136">
        <f>V223*K223</f>
        <v>5.6775399999999996</v>
      </c>
      <c r="X223" s="136">
        <v>8.0960000000000004E-2</v>
      </c>
      <c r="Y223" s="136">
        <f>X223*K223</f>
        <v>20.893347200000001</v>
      </c>
      <c r="Z223" s="136">
        <v>0</v>
      </c>
      <c r="AA223" s="137">
        <f>Z223*K223</f>
        <v>0</v>
      </c>
      <c r="AR223" s="16" t="s">
        <v>125</v>
      </c>
      <c r="AT223" s="16" t="s">
        <v>121</v>
      </c>
      <c r="AU223" s="16" t="s">
        <v>126</v>
      </c>
      <c r="AY223" s="16" t="s">
        <v>120</v>
      </c>
      <c r="BE223" s="138">
        <f>IF(U223="základná",N223,0)</f>
        <v>0</v>
      </c>
      <c r="BF223" s="138">
        <f>IF(U223="znížená",N223,0)</f>
        <v>0</v>
      </c>
      <c r="BG223" s="138">
        <f>IF(U223="zákl. prenesená",N223,0)</f>
        <v>0</v>
      </c>
      <c r="BH223" s="138">
        <f>IF(U223="zníž. prenesená",N223,0)</f>
        <v>0</v>
      </c>
      <c r="BI223" s="138">
        <f>IF(U223="nulová",N223,0)</f>
        <v>0</v>
      </c>
      <c r="BJ223" s="16" t="s">
        <v>126</v>
      </c>
      <c r="BK223" s="139">
        <f>ROUND(L223*K223,3)</f>
        <v>0</v>
      </c>
      <c r="BL223" s="16" t="s">
        <v>125</v>
      </c>
      <c r="BM223" s="16" t="s">
        <v>298</v>
      </c>
    </row>
    <row r="224" spans="2:65" s="10" customFormat="1" ht="22.5" customHeight="1" x14ac:dyDescent="0.3">
      <c r="B224" s="140"/>
      <c r="C224" s="141"/>
      <c r="D224" s="141"/>
      <c r="E224" s="142" t="s">
        <v>3</v>
      </c>
      <c r="F224" s="229" t="s">
        <v>130</v>
      </c>
      <c r="G224" s="230"/>
      <c r="H224" s="230"/>
      <c r="I224" s="230"/>
      <c r="J224" s="141"/>
      <c r="K224" s="143">
        <v>49.95</v>
      </c>
      <c r="L224" s="141"/>
      <c r="M224" s="141"/>
      <c r="N224" s="141"/>
      <c r="O224" s="141"/>
      <c r="P224" s="141"/>
      <c r="Q224" s="141"/>
      <c r="R224" s="144"/>
      <c r="T224" s="145"/>
      <c r="U224" s="141"/>
      <c r="V224" s="141"/>
      <c r="W224" s="141"/>
      <c r="X224" s="141"/>
      <c r="Y224" s="141"/>
      <c r="Z224" s="141"/>
      <c r="AA224" s="146"/>
      <c r="AT224" s="147" t="s">
        <v>129</v>
      </c>
      <c r="AU224" s="147" t="s">
        <v>126</v>
      </c>
      <c r="AV224" s="10" t="s">
        <v>126</v>
      </c>
      <c r="AW224" s="10" t="s">
        <v>30</v>
      </c>
      <c r="AX224" s="10" t="s">
        <v>73</v>
      </c>
      <c r="AY224" s="147" t="s">
        <v>120</v>
      </c>
    </row>
    <row r="225" spans="2:65" s="10" customFormat="1" ht="31.5" customHeight="1" x14ac:dyDescent="0.3">
      <c r="B225" s="140"/>
      <c r="C225" s="141"/>
      <c r="D225" s="141"/>
      <c r="E225" s="142" t="s">
        <v>3</v>
      </c>
      <c r="F225" s="231" t="s">
        <v>131</v>
      </c>
      <c r="G225" s="230"/>
      <c r="H225" s="230"/>
      <c r="I225" s="230"/>
      <c r="J225" s="141"/>
      <c r="K225" s="143">
        <v>208.12</v>
      </c>
      <c r="L225" s="141"/>
      <c r="M225" s="141"/>
      <c r="N225" s="141"/>
      <c r="O225" s="141"/>
      <c r="P225" s="141"/>
      <c r="Q225" s="141"/>
      <c r="R225" s="144"/>
      <c r="T225" s="145"/>
      <c r="U225" s="141"/>
      <c r="V225" s="141"/>
      <c r="W225" s="141"/>
      <c r="X225" s="141"/>
      <c r="Y225" s="141"/>
      <c r="Z225" s="141"/>
      <c r="AA225" s="146"/>
      <c r="AT225" s="147" t="s">
        <v>129</v>
      </c>
      <c r="AU225" s="147" t="s">
        <v>126</v>
      </c>
      <c r="AV225" s="10" t="s">
        <v>126</v>
      </c>
      <c r="AW225" s="10" t="s">
        <v>30</v>
      </c>
      <c r="AX225" s="10" t="s">
        <v>73</v>
      </c>
      <c r="AY225" s="147" t="s">
        <v>120</v>
      </c>
    </row>
    <row r="226" spans="2:65" s="11" customFormat="1" ht="22.5" customHeight="1" x14ac:dyDescent="0.3">
      <c r="B226" s="148"/>
      <c r="C226" s="149"/>
      <c r="D226" s="149"/>
      <c r="E226" s="150" t="s">
        <v>3</v>
      </c>
      <c r="F226" s="238" t="s">
        <v>132</v>
      </c>
      <c r="G226" s="239"/>
      <c r="H226" s="239"/>
      <c r="I226" s="239"/>
      <c r="J226" s="149"/>
      <c r="K226" s="151">
        <v>258.07</v>
      </c>
      <c r="L226" s="149"/>
      <c r="M226" s="149"/>
      <c r="N226" s="149"/>
      <c r="O226" s="149"/>
      <c r="P226" s="149"/>
      <c r="Q226" s="149"/>
      <c r="R226" s="152"/>
      <c r="T226" s="153"/>
      <c r="U226" s="149"/>
      <c r="V226" s="149"/>
      <c r="W226" s="149"/>
      <c r="X226" s="149"/>
      <c r="Y226" s="149"/>
      <c r="Z226" s="149"/>
      <c r="AA226" s="154"/>
      <c r="AT226" s="155" t="s">
        <v>129</v>
      </c>
      <c r="AU226" s="155" t="s">
        <v>126</v>
      </c>
      <c r="AV226" s="11" t="s">
        <v>125</v>
      </c>
      <c r="AW226" s="11" t="s">
        <v>30</v>
      </c>
      <c r="AX226" s="11" t="s">
        <v>77</v>
      </c>
      <c r="AY226" s="155" t="s">
        <v>120</v>
      </c>
    </row>
    <row r="227" spans="2:65" s="1" customFormat="1" ht="31.5" customHeight="1" x14ac:dyDescent="0.3">
      <c r="B227" s="129"/>
      <c r="C227" s="130" t="s">
        <v>299</v>
      </c>
      <c r="D227" s="130" t="s">
        <v>121</v>
      </c>
      <c r="E227" s="131" t="s">
        <v>300</v>
      </c>
      <c r="F227" s="226" t="s">
        <v>301</v>
      </c>
      <c r="G227" s="227"/>
      <c r="H227" s="227"/>
      <c r="I227" s="227"/>
      <c r="J227" s="132" t="s">
        <v>124</v>
      </c>
      <c r="K227" s="133">
        <v>258.07</v>
      </c>
      <c r="L227" s="228"/>
      <c r="M227" s="227"/>
      <c r="N227" s="228">
        <f>ROUND(L227*K227,3)</f>
        <v>0</v>
      </c>
      <c r="O227" s="227"/>
      <c r="P227" s="227"/>
      <c r="Q227" s="227"/>
      <c r="R227" s="134"/>
      <c r="T227" s="135" t="s">
        <v>3</v>
      </c>
      <c r="U227" s="39" t="s">
        <v>40</v>
      </c>
      <c r="V227" s="136">
        <v>5.2999999999999999E-2</v>
      </c>
      <c r="W227" s="136">
        <f>V227*K227</f>
        <v>13.677709999999999</v>
      </c>
      <c r="X227" s="136">
        <v>0.36834</v>
      </c>
      <c r="Y227" s="136">
        <f>X227*K227</f>
        <v>95.057503799999992</v>
      </c>
      <c r="Z227" s="136">
        <v>0</v>
      </c>
      <c r="AA227" s="137">
        <f>Z227*K227</f>
        <v>0</v>
      </c>
      <c r="AR227" s="16" t="s">
        <v>125</v>
      </c>
      <c r="AT227" s="16" t="s">
        <v>121</v>
      </c>
      <c r="AU227" s="16" t="s">
        <v>126</v>
      </c>
      <c r="AY227" s="16" t="s">
        <v>120</v>
      </c>
      <c r="BE227" s="138">
        <f>IF(U227="základná",N227,0)</f>
        <v>0</v>
      </c>
      <c r="BF227" s="138">
        <f>IF(U227="znížená",N227,0)</f>
        <v>0</v>
      </c>
      <c r="BG227" s="138">
        <f>IF(U227="zákl. prenesená",N227,0)</f>
        <v>0</v>
      </c>
      <c r="BH227" s="138">
        <f>IF(U227="zníž. prenesená",N227,0)</f>
        <v>0</v>
      </c>
      <c r="BI227" s="138">
        <f>IF(U227="nulová",N227,0)</f>
        <v>0</v>
      </c>
      <c r="BJ227" s="16" t="s">
        <v>126</v>
      </c>
      <c r="BK227" s="139">
        <f>ROUND(L227*K227,3)</f>
        <v>0</v>
      </c>
      <c r="BL227" s="16" t="s">
        <v>125</v>
      </c>
      <c r="BM227" s="16" t="s">
        <v>302</v>
      </c>
    </row>
    <row r="228" spans="2:65" s="10" customFormat="1" ht="22.5" customHeight="1" x14ac:dyDescent="0.3">
      <c r="B228" s="140"/>
      <c r="C228" s="141"/>
      <c r="D228" s="141"/>
      <c r="E228" s="142" t="s">
        <v>3</v>
      </c>
      <c r="F228" s="229" t="s">
        <v>130</v>
      </c>
      <c r="G228" s="230"/>
      <c r="H228" s="230"/>
      <c r="I228" s="230"/>
      <c r="J228" s="141"/>
      <c r="K228" s="143">
        <v>49.95</v>
      </c>
      <c r="L228" s="141"/>
      <c r="M228" s="141"/>
      <c r="N228" s="141"/>
      <c r="O228" s="141"/>
      <c r="P228" s="141"/>
      <c r="Q228" s="141"/>
      <c r="R228" s="144"/>
      <c r="T228" s="145"/>
      <c r="U228" s="141"/>
      <c r="V228" s="141"/>
      <c r="W228" s="141"/>
      <c r="X228" s="141"/>
      <c r="Y228" s="141"/>
      <c r="Z228" s="141"/>
      <c r="AA228" s="146"/>
      <c r="AT228" s="147" t="s">
        <v>129</v>
      </c>
      <c r="AU228" s="147" t="s">
        <v>126</v>
      </c>
      <c r="AV228" s="10" t="s">
        <v>126</v>
      </c>
      <c r="AW228" s="10" t="s">
        <v>30</v>
      </c>
      <c r="AX228" s="10" t="s">
        <v>73</v>
      </c>
      <c r="AY228" s="147" t="s">
        <v>120</v>
      </c>
    </row>
    <row r="229" spans="2:65" s="10" customFormat="1" ht="31.5" customHeight="1" x14ac:dyDescent="0.3">
      <c r="B229" s="140"/>
      <c r="C229" s="141"/>
      <c r="D229" s="141"/>
      <c r="E229" s="142" t="s">
        <v>3</v>
      </c>
      <c r="F229" s="231" t="s">
        <v>131</v>
      </c>
      <c r="G229" s="230"/>
      <c r="H229" s="230"/>
      <c r="I229" s="230"/>
      <c r="J229" s="141"/>
      <c r="K229" s="143">
        <v>208.12</v>
      </c>
      <c r="L229" s="141"/>
      <c r="M229" s="141"/>
      <c r="N229" s="141"/>
      <c r="O229" s="141"/>
      <c r="P229" s="141"/>
      <c r="Q229" s="141"/>
      <c r="R229" s="144"/>
      <c r="T229" s="145"/>
      <c r="U229" s="141"/>
      <c r="V229" s="141"/>
      <c r="W229" s="141"/>
      <c r="X229" s="141"/>
      <c r="Y229" s="141"/>
      <c r="Z229" s="141"/>
      <c r="AA229" s="146"/>
      <c r="AT229" s="147" t="s">
        <v>129</v>
      </c>
      <c r="AU229" s="147" t="s">
        <v>126</v>
      </c>
      <c r="AV229" s="10" t="s">
        <v>126</v>
      </c>
      <c r="AW229" s="10" t="s">
        <v>30</v>
      </c>
      <c r="AX229" s="10" t="s">
        <v>73</v>
      </c>
      <c r="AY229" s="147" t="s">
        <v>120</v>
      </c>
    </row>
    <row r="230" spans="2:65" s="11" customFormat="1" ht="22.5" customHeight="1" x14ac:dyDescent="0.3">
      <c r="B230" s="148"/>
      <c r="C230" s="149"/>
      <c r="D230" s="149"/>
      <c r="E230" s="150" t="s">
        <v>3</v>
      </c>
      <c r="F230" s="238" t="s">
        <v>132</v>
      </c>
      <c r="G230" s="239"/>
      <c r="H230" s="239"/>
      <c r="I230" s="239"/>
      <c r="J230" s="149"/>
      <c r="K230" s="151">
        <v>258.07</v>
      </c>
      <c r="L230" s="149"/>
      <c r="M230" s="149"/>
      <c r="N230" s="149"/>
      <c r="O230" s="149"/>
      <c r="P230" s="149"/>
      <c r="Q230" s="149"/>
      <c r="R230" s="152"/>
      <c r="T230" s="153"/>
      <c r="U230" s="149"/>
      <c r="V230" s="149"/>
      <c r="W230" s="149"/>
      <c r="X230" s="149"/>
      <c r="Y230" s="149"/>
      <c r="Z230" s="149"/>
      <c r="AA230" s="154"/>
      <c r="AT230" s="155" t="s">
        <v>129</v>
      </c>
      <c r="AU230" s="155" t="s">
        <v>126</v>
      </c>
      <c r="AV230" s="11" t="s">
        <v>125</v>
      </c>
      <c r="AW230" s="11" t="s">
        <v>30</v>
      </c>
      <c r="AX230" s="11" t="s">
        <v>77</v>
      </c>
      <c r="AY230" s="155" t="s">
        <v>120</v>
      </c>
    </row>
    <row r="231" spans="2:65" s="1" customFormat="1" ht="44.25" customHeight="1" x14ac:dyDescent="0.3">
      <c r="B231" s="129"/>
      <c r="C231" s="130" t="s">
        <v>303</v>
      </c>
      <c r="D231" s="130" t="s">
        <v>121</v>
      </c>
      <c r="E231" s="131" t="s">
        <v>304</v>
      </c>
      <c r="F231" s="226" t="s">
        <v>305</v>
      </c>
      <c r="G231" s="227"/>
      <c r="H231" s="227"/>
      <c r="I231" s="227"/>
      <c r="J231" s="132" t="s">
        <v>124</v>
      </c>
      <c r="K231" s="133">
        <v>438.66</v>
      </c>
      <c r="L231" s="228"/>
      <c r="M231" s="227"/>
      <c r="N231" s="228">
        <f>ROUND(L231*K231,3)</f>
        <v>0</v>
      </c>
      <c r="O231" s="227"/>
      <c r="P231" s="227"/>
      <c r="Q231" s="227"/>
      <c r="R231" s="134"/>
      <c r="T231" s="135" t="s">
        <v>3</v>
      </c>
      <c r="U231" s="39" t="s">
        <v>40</v>
      </c>
      <c r="V231" s="136">
        <v>2.3E-2</v>
      </c>
      <c r="W231" s="136">
        <f>V231*K231</f>
        <v>10.089180000000001</v>
      </c>
      <c r="X231" s="136">
        <v>0.15271999999999999</v>
      </c>
      <c r="Y231" s="136">
        <f>X231*K231</f>
        <v>66.992155199999999</v>
      </c>
      <c r="Z231" s="136">
        <v>0</v>
      </c>
      <c r="AA231" s="137">
        <f>Z231*K231</f>
        <v>0</v>
      </c>
      <c r="AR231" s="16" t="s">
        <v>125</v>
      </c>
      <c r="AT231" s="16" t="s">
        <v>121</v>
      </c>
      <c r="AU231" s="16" t="s">
        <v>126</v>
      </c>
      <c r="AY231" s="16" t="s">
        <v>120</v>
      </c>
      <c r="BE231" s="138">
        <f>IF(U231="základná",N231,0)</f>
        <v>0</v>
      </c>
      <c r="BF231" s="138">
        <f>IF(U231="znížená",N231,0)</f>
        <v>0</v>
      </c>
      <c r="BG231" s="138">
        <f>IF(U231="zákl. prenesená",N231,0)</f>
        <v>0</v>
      </c>
      <c r="BH231" s="138">
        <f>IF(U231="zníž. prenesená",N231,0)</f>
        <v>0</v>
      </c>
      <c r="BI231" s="138">
        <f>IF(U231="nulová",N231,0)</f>
        <v>0</v>
      </c>
      <c r="BJ231" s="16" t="s">
        <v>126</v>
      </c>
      <c r="BK231" s="139">
        <f>ROUND(L231*K231,3)</f>
        <v>0</v>
      </c>
      <c r="BL231" s="16" t="s">
        <v>125</v>
      </c>
      <c r="BM231" s="16" t="s">
        <v>306</v>
      </c>
    </row>
    <row r="232" spans="2:65" s="1" customFormat="1" ht="44.25" customHeight="1" x14ac:dyDescent="0.3">
      <c r="B232" s="129"/>
      <c r="C232" s="130" t="s">
        <v>307</v>
      </c>
      <c r="D232" s="130" t="s">
        <v>121</v>
      </c>
      <c r="E232" s="131" t="s">
        <v>308</v>
      </c>
      <c r="F232" s="226" t="s">
        <v>309</v>
      </c>
      <c r="G232" s="227"/>
      <c r="H232" s="227"/>
      <c r="I232" s="227"/>
      <c r="J232" s="132" t="s">
        <v>124</v>
      </c>
      <c r="K232" s="133">
        <v>438.66</v>
      </c>
      <c r="L232" s="228"/>
      <c r="M232" s="227"/>
      <c r="N232" s="228">
        <f>ROUND(L232*K232,3)</f>
        <v>0</v>
      </c>
      <c r="O232" s="227"/>
      <c r="P232" s="227"/>
      <c r="Q232" s="227"/>
      <c r="R232" s="134"/>
      <c r="T232" s="135" t="s">
        <v>3</v>
      </c>
      <c r="U232" s="39" t="s">
        <v>40</v>
      </c>
      <c r="V232" s="136">
        <v>2.7E-2</v>
      </c>
      <c r="W232" s="136">
        <f>V232*K232</f>
        <v>11.843820000000001</v>
      </c>
      <c r="X232" s="136">
        <v>0.37080000000000002</v>
      </c>
      <c r="Y232" s="136">
        <f>X232*K232</f>
        <v>162.65512800000002</v>
      </c>
      <c r="Z232" s="136">
        <v>0</v>
      </c>
      <c r="AA232" s="137">
        <f>Z232*K232</f>
        <v>0</v>
      </c>
      <c r="AR232" s="16" t="s">
        <v>125</v>
      </c>
      <c r="AT232" s="16" t="s">
        <v>121</v>
      </c>
      <c r="AU232" s="16" t="s">
        <v>126</v>
      </c>
      <c r="AY232" s="16" t="s">
        <v>120</v>
      </c>
      <c r="BE232" s="138">
        <f>IF(U232="základná",N232,0)</f>
        <v>0</v>
      </c>
      <c r="BF232" s="138">
        <f>IF(U232="znížená",N232,0)</f>
        <v>0</v>
      </c>
      <c r="BG232" s="138">
        <f>IF(U232="zákl. prenesená",N232,0)</f>
        <v>0</v>
      </c>
      <c r="BH232" s="138">
        <f>IF(U232="zníž. prenesená",N232,0)</f>
        <v>0</v>
      </c>
      <c r="BI232" s="138">
        <f>IF(U232="nulová",N232,0)</f>
        <v>0</v>
      </c>
      <c r="BJ232" s="16" t="s">
        <v>126</v>
      </c>
      <c r="BK232" s="139">
        <f>ROUND(L232*K232,3)</f>
        <v>0</v>
      </c>
      <c r="BL232" s="16" t="s">
        <v>125</v>
      </c>
      <c r="BM232" s="16" t="s">
        <v>310</v>
      </c>
    </row>
    <row r="233" spans="2:65" s="1" customFormat="1" ht="22.5" customHeight="1" x14ac:dyDescent="0.3">
      <c r="B233" s="129"/>
      <c r="C233" s="130" t="s">
        <v>311</v>
      </c>
      <c r="D233" s="130" t="s">
        <v>121</v>
      </c>
      <c r="E233" s="131" t="s">
        <v>312</v>
      </c>
      <c r="F233" s="226" t="s">
        <v>313</v>
      </c>
      <c r="G233" s="227"/>
      <c r="H233" s="227"/>
      <c r="I233" s="227"/>
      <c r="J233" s="132" t="s">
        <v>124</v>
      </c>
      <c r="K233" s="133">
        <v>438.66</v>
      </c>
      <c r="L233" s="228"/>
      <c r="M233" s="227"/>
      <c r="N233" s="228">
        <f>ROUND(L233*K233,3)</f>
        <v>0</v>
      </c>
      <c r="O233" s="227"/>
      <c r="P233" s="227"/>
      <c r="Q233" s="227"/>
      <c r="R233" s="134"/>
      <c r="T233" s="135" t="s">
        <v>3</v>
      </c>
      <c r="U233" s="39" t="s">
        <v>40</v>
      </c>
      <c r="V233" s="136">
        <v>0.23</v>
      </c>
      <c r="W233" s="136">
        <f>V233*K233</f>
        <v>100.8918</v>
      </c>
      <c r="X233" s="136">
        <v>2.7E-4</v>
      </c>
      <c r="Y233" s="136">
        <f>X233*K233</f>
        <v>0.11843820000000001</v>
      </c>
      <c r="Z233" s="136">
        <v>0</v>
      </c>
      <c r="AA233" s="137">
        <f>Z233*K233</f>
        <v>0</v>
      </c>
      <c r="AR233" s="16" t="s">
        <v>125</v>
      </c>
      <c r="AT233" s="16" t="s">
        <v>121</v>
      </c>
      <c r="AU233" s="16" t="s">
        <v>126</v>
      </c>
      <c r="AY233" s="16" t="s">
        <v>120</v>
      </c>
      <c r="BE233" s="138">
        <f>IF(U233="základná",N233,0)</f>
        <v>0</v>
      </c>
      <c r="BF233" s="138">
        <f>IF(U233="znížená",N233,0)</f>
        <v>0</v>
      </c>
      <c r="BG233" s="138">
        <f>IF(U233="zákl. prenesená",N233,0)</f>
        <v>0</v>
      </c>
      <c r="BH233" s="138">
        <f>IF(U233="zníž. prenesená",N233,0)</f>
        <v>0</v>
      </c>
      <c r="BI233" s="138">
        <f>IF(U233="nulová",N233,0)</f>
        <v>0</v>
      </c>
      <c r="BJ233" s="16" t="s">
        <v>126</v>
      </c>
      <c r="BK233" s="139">
        <f>ROUND(L233*K233,3)</f>
        <v>0</v>
      </c>
      <c r="BL233" s="16" t="s">
        <v>125</v>
      </c>
      <c r="BM233" s="16" t="s">
        <v>314</v>
      </c>
    </row>
    <row r="234" spans="2:65" s="10" customFormat="1" ht="31.5" customHeight="1" x14ac:dyDescent="0.3">
      <c r="B234" s="140"/>
      <c r="C234" s="141"/>
      <c r="D234" s="141"/>
      <c r="E234" s="142" t="s">
        <v>3</v>
      </c>
      <c r="F234" s="229" t="s">
        <v>128</v>
      </c>
      <c r="G234" s="230"/>
      <c r="H234" s="230"/>
      <c r="I234" s="230"/>
      <c r="J234" s="141"/>
      <c r="K234" s="143">
        <v>438.66</v>
      </c>
      <c r="L234" s="141"/>
      <c r="M234" s="141"/>
      <c r="N234" s="141"/>
      <c r="O234" s="141"/>
      <c r="P234" s="141"/>
      <c r="Q234" s="141"/>
      <c r="R234" s="144"/>
      <c r="T234" s="145"/>
      <c r="U234" s="141"/>
      <c r="V234" s="141"/>
      <c r="W234" s="141"/>
      <c r="X234" s="141"/>
      <c r="Y234" s="141"/>
      <c r="Z234" s="141"/>
      <c r="AA234" s="146"/>
      <c r="AT234" s="147" t="s">
        <v>129</v>
      </c>
      <c r="AU234" s="147" t="s">
        <v>126</v>
      </c>
      <c r="AV234" s="10" t="s">
        <v>126</v>
      </c>
      <c r="AW234" s="10" t="s">
        <v>30</v>
      </c>
      <c r="AX234" s="10" t="s">
        <v>73</v>
      </c>
      <c r="AY234" s="147" t="s">
        <v>120</v>
      </c>
    </row>
    <row r="235" spans="2:65" s="11" customFormat="1" ht="22.5" customHeight="1" x14ac:dyDescent="0.3">
      <c r="B235" s="148"/>
      <c r="C235" s="149"/>
      <c r="D235" s="149"/>
      <c r="E235" s="150" t="s">
        <v>3</v>
      </c>
      <c r="F235" s="238" t="s">
        <v>132</v>
      </c>
      <c r="G235" s="239"/>
      <c r="H235" s="239"/>
      <c r="I235" s="239"/>
      <c r="J235" s="149"/>
      <c r="K235" s="151">
        <v>438.66</v>
      </c>
      <c r="L235" s="149"/>
      <c r="M235" s="149"/>
      <c r="N235" s="149"/>
      <c r="O235" s="149"/>
      <c r="P235" s="149"/>
      <c r="Q235" s="149"/>
      <c r="R235" s="152"/>
      <c r="T235" s="153"/>
      <c r="U235" s="149"/>
      <c r="V235" s="149"/>
      <c r="W235" s="149"/>
      <c r="X235" s="149"/>
      <c r="Y235" s="149"/>
      <c r="Z235" s="149"/>
      <c r="AA235" s="154"/>
      <c r="AT235" s="155" t="s">
        <v>129</v>
      </c>
      <c r="AU235" s="155" t="s">
        <v>126</v>
      </c>
      <c r="AV235" s="11" t="s">
        <v>125</v>
      </c>
      <c r="AW235" s="11" t="s">
        <v>30</v>
      </c>
      <c r="AX235" s="11" t="s">
        <v>77</v>
      </c>
      <c r="AY235" s="155" t="s">
        <v>120</v>
      </c>
    </row>
    <row r="236" spans="2:65" s="1" customFormat="1" ht="44.25" customHeight="1" x14ac:dyDescent="0.3">
      <c r="B236" s="129"/>
      <c r="C236" s="164" t="s">
        <v>315</v>
      </c>
      <c r="D236" s="164" t="s">
        <v>199</v>
      </c>
      <c r="E236" s="165" t="s">
        <v>316</v>
      </c>
      <c r="F236" s="243" t="s">
        <v>317</v>
      </c>
      <c r="G236" s="244"/>
      <c r="H236" s="244"/>
      <c r="I236" s="244"/>
      <c r="J236" s="166" t="s">
        <v>124</v>
      </c>
      <c r="K236" s="167">
        <v>438.66</v>
      </c>
      <c r="L236" s="245"/>
      <c r="M236" s="244"/>
      <c r="N236" s="245">
        <f>ROUND(L236*K236,3)</f>
        <v>0</v>
      </c>
      <c r="O236" s="227"/>
      <c r="P236" s="227"/>
      <c r="Q236" s="227"/>
      <c r="R236" s="134"/>
      <c r="T236" s="135" t="s">
        <v>3</v>
      </c>
      <c r="U236" s="39" t="s">
        <v>40</v>
      </c>
      <c r="V236" s="136">
        <v>0</v>
      </c>
      <c r="W236" s="136">
        <f>V236*K236</f>
        <v>0</v>
      </c>
      <c r="X236" s="136">
        <v>2.4499999999999999E-3</v>
      </c>
      <c r="Y236" s="136">
        <f>X236*K236</f>
        <v>1.0747169999999999</v>
      </c>
      <c r="Z236" s="136">
        <v>0</v>
      </c>
      <c r="AA236" s="137">
        <f>Z236*K236</f>
        <v>0</v>
      </c>
      <c r="AR236" s="16" t="s">
        <v>176</v>
      </c>
      <c r="AT236" s="16" t="s">
        <v>199</v>
      </c>
      <c r="AU236" s="16" t="s">
        <v>126</v>
      </c>
      <c r="AY236" s="16" t="s">
        <v>120</v>
      </c>
      <c r="BE236" s="138">
        <f>IF(U236="základná",N236,0)</f>
        <v>0</v>
      </c>
      <c r="BF236" s="138">
        <f>IF(U236="znížená",N236,0)</f>
        <v>0</v>
      </c>
      <c r="BG236" s="138">
        <f>IF(U236="zákl. prenesená",N236,0)</f>
        <v>0</v>
      </c>
      <c r="BH236" s="138">
        <f>IF(U236="zníž. prenesená",N236,0)</f>
        <v>0</v>
      </c>
      <c r="BI236" s="138">
        <f>IF(U236="nulová",N236,0)</f>
        <v>0</v>
      </c>
      <c r="BJ236" s="16" t="s">
        <v>126</v>
      </c>
      <c r="BK236" s="139">
        <f>ROUND(L236*K236,3)</f>
        <v>0</v>
      </c>
      <c r="BL236" s="16" t="s">
        <v>125</v>
      </c>
      <c r="BM236" s="16" t="s">
        <v>318</v>
      </c>
    </row>
    <row r="237" spans="2:65" s="1" customFormat="1" ht="22.5" customHeight="1" x14ac:dyDescent="0.3">
      <c r="B237" s="129"/>
      <c r="C237" s="130" t="s">
        <v>319</v>
      </c>
      <c r="D237" s="130" t="s">
        <v>121</v>
      </c>
      <c r="E237" s="131" t="s">
        <v>320</v>
      </c>
      <c r="F237" s="226" t="s">
        <v>321</v>
      </c>
      <c r="G237" s="227"/>
      <c r="H237" s="227"/>
      <c r="I237" s="227"/>
      <c r="J237" s="132" t="s">
        <v>124</v>
      </c>
      <c r="K237" s="133">
        <v>208.12</v>
      </c>
      <c r="L237" s="228"/>
      <c r="M237" s="227"/>
      <c r="N237" s="228">
        <f>ROUND(L237*K237,3)</f>
        <v>0</v>
      </c>
      <c r="O237" s="227"/>
      <c r="P237" s="227"/>
      <c r="Q237" s="227"/>
      <c r="R237" s="134"/>
      <c r="T237" s="135" t="s">
        <v>3</v>
      </c>
      <c r="U237" s="39" t="s">
        <v>40</v>
      </c>
      <c r="V237" s="136">
        <v>0.23</v>
      </c>
      <c r="W237" s="136">
        <f>V237*K237</f>
        <v>47.867600000000003</v>
      </c>
      <c r="X237" s="136">
        <v>0</v>
      </c>
      <c r="Y237" s="136">
        <f>X237*K237</f>
        <v>0</v>
      </c>
      <c r="Z237" s="136">
        <v>0</v>
      </c>
      <c r="AA237" s="137">
        <f>Z237*K237</f>
        <v>0</v>
      </c>
      <c r="AR237" s="16" t="s">
        <v>125</v>
      </c>
      <c r="AT237" s="16" t="s">
        <v>121</v>
      </c>
      <c r="AU237" s="16" t="s">
        <v>126</v>
      </c>
      <c r="AY237" s="16" t="s">
        <v>120</v>
      </c>
      <c r="BE237" s="138">
        <f>IF(U237="základná",N237,0)</f>
        <v>0</v>
      </c>
      <c r="BF237" s="138">
        <f>IF(U237="znížená",N237,0)</f>
        <v>0</v>
      </c>
      <c r="BG237" s="138">
        <f>IF(U237="zákl. prenesená",N237,0)</f>
        <v>0</v>
      </c>
      <c r="BH237" s="138">
        <f>IF(U237="zníž. prenesená",N237,0)</f>
        <v>0</v>
      </c>
      <c r="BI237" s="138">
        <f>IF(U237="nulová",N237,0)</f>
        <v>0</v>
      </c>
      <c r="BJ237" s="16" t="s">
        <v>126</v>
      </c>
      <c r="BK237" s="139">
        <f>ROUND(L237*K237,3)</f>
        <v>0</v>
      </c>
      <c r="BL237" s="16" t="s">
        <v>125</v>
      </c>
      <c r="BM237" s="16" t="s">
        <v>322</v>
      </c>
    </row>
    <row r="238" spans="2:65" s="10" customFormat="1" ht="31.5" customHeight="1" x14ac:dyDescent="0.3">
      <c r="B238" s="140"/>
      <c r="C238" s="141"/>
      <c r="D238" s="141"/>
      <c r="E238" s="142" t="s">
        <v>3</v>
      </c>
      <c r="F238" s="229" t="s">
        <v>131</v>
      </c>
      <c r="G238" s="230"/>
      <c r="H238" s="230"/>
      <c r="I238" s="230"/>
      <c r="J238" s="141"/>
      <c r="K238" s="143">
        <v>208.12</v>
      </c>
      <c r="L238" s="141"/>
      <c r="M238" s="141"/>
      <c r="N238" s="141"/>
      <c r="O238" s="141"/>
      <c r="P238" s="141"/>
      <c r="Q238" s="141"/>
      <c r="R238" s="144"/>
      <c r="T238" s="145"/>
      <c r="U238" s="141"/>
      <c r="V238" s="141"/>
      <c r="W238" s="141"/>
      <c r="X238" s="141"/>
      <c r="Y238" s="141"/>
      <c r="Z238" s="141"/>
      <c r="AA238" s="146"/>
      <c r="AT238" s="147" t="s">
        <v>129</v>
      </c>
      <c r="AU238" s="147" t="s">
        <v>126</v>
      </c>
      <c r="AV238" s="10" t="s">
        <v>126</v>
      </c>
      <c r="AW238" s="10" t="s">
        <v>30</v>
      </c>
      <c r="AX238" s="10" t="s">
        <v>73</v>
      </c>
      <c r="AY238" s="147" t="s">
        <v>120</v>
      </c>
    </row>
    <row r="239" spans="2:65" s="11" customFormat="1" ht="22.5" customHeight="1" x14ac:dyDescent="0.3">
      <c r="B239" s="148"/>
      <c r="C239" s="149"/>
      <c r="D239" s="149"/>
      <c r="E239" s="150" t="s">
        <v>3</v>
      </c>
      <c r="F239" s="238" t="s">
        <v>132</v>
      </c>
      <c r="G239" s="239"/>
      <c r="H239" s="239"/>
      <c r="I239" s="239"/>
      <c r="J239" s="149"/>
      <c r="K239" s="151">
        <v>208.12</v>
      </c>
      <c r="L239" s="149"/>
      <c r="M239" s="149"/>
      <c r="N239" s="149"/>
      <c r="O239" s="149"/>
      <c r="P239" s="149"/>
      <c r="Q239" s="149"/>
      <c r="R239" s="152"/>
      <c r="T239" s="153"/>
      <c r="U239" s="149"/>
      <c r="V239" s="149"/>
      <c r="W239" s="149"/>
      <c r="X239" s="149"/>
      <c r="Y239" s="149"/>
      <c r="Z239" s="149"/>
      <c r="AA239" s="154"/>
      <c r="AT239" s="155" t="s">
        <v>129</v>
      </c>
      <c r="AU239" s="155" t="s">
        <v>126</v>
      </c>
      <c r="AV239" s="11" t="s">
        <v>125</v>
      </c>
      <c r="AW239" s="11" t="s">
        <v>30</v>
      </c>
      <c r="AX239" s="11" t="s">
        <v>77</v>
      </c>
      <c r="AY239" s="155" t="s">
        <v>120</v>
      </c>
    </row>
    <row r="240" spans="2:65" s="1" customFormat="1" ht="22.5" customHeight="1" x14ac:dyDescent="0.3">
      <c r="B240" s="129"/>
      <c r="C240" s="164" t="s">
        <v>323</v>
      </c>
      <c r="D240" s="164" t="s">
        <v>199</v>
      </c>
      <c r="E240" s="165" t="s">
        <v>324</v>
      </c>
      <c r="F240" s="243" t="s">
        <v>325</v>
      </c>
      <c r="G240" s="244"/>
      <c r="H240" s="244"/>
      <c r="I240" s="244"/>
      <c r="J240" s="166" t="s">
        <v>124</v>
      </c>
      <c r="K240" s="167">
        <v>212.28200000000001</v>
      </c>
      <c r="L240" s="245"/>
      <c r="M240" s="244"/>
      <c r="N240" s="245">
        <f>ROUND(L240*K240,3)</f>
        <v>0</v>
      </c>
      <c r="O240" s="227"/>
      <c r="P240" s="227"/>
      <c r="Q240" s="227"/>
      <c r="R240" s="134"/>
      <c r="T240" s="135" t="s">
        <v>3</v>
      </c>
      <c r="U240" s="39" t="s">
        <v>40</v>
      </c>
      <c r="V240" s="136">
        <v>0</v>
      </c>
      <c r="W240" s="136">
        <f>V240*K240</f>
        <v>0</v>
      </c>
      <c r="X240" s="136">
        <v>1E-3</v>
      </c>
      <c r="Y240" s="136">
        <f>X240*K240</f>
        <v>0.21228200000000003</v>
      </c>
      <c r="Z240" s="136">
        <v>0</v>
      </c>
      <c r="AA240" s="137">
        <f>Z240*K240</f>
        <v>0</v>
      </c>
      <c r="AR240" s="16" t="s">
        <v>176</v>
      </c>
      <c r="AT240" s="16" t="s">
        <v>199</v>
      </c>
      <c r="AU240" s="16" t="s">
        <v>126</v>
      </c>
      <c r="AY240" s="16" t="s">
        <v>120</v>
      </c>
      <c r="BE240" s="138">
        <f>IF(U240="základná",N240,0)</f>
        <v>0</v>
      </c>
      <c r="BF240" s="138">
        <f>IF(U240="znížená",N240,0)</f>
        <v>0</v>
      </c>
      <c r="BG240" s="138">
        <f>IF(U240="zákl. prenesená",N240,0)</f>
        <v>0</v>
      </c>
      <c r="BH240" s="138">
        <f>IF(U240="zníž. prenesená",N240,0)</f>
        <v>0</v>
      </c>
      <c r="BI240" s="138">
        <f>IF(U240="nulová",N240,0)</f>
        <v>0</v>
      </c>
      <c r="BJ240" s="16" t="s">
        <v>126</v>
      </c>
      <c r="BK240" s="139">
        <f>ROUND(L240*K240,3)</f>
        <v>0</v>
      </c>
      <c r="BL240" s="16" t="s">
        <v>125</v>
      </c>
      <c r="BM240" s="16" t="s">
        <v>326</v>
      </c>
    </row>
    <row r="241" spans="2:65" s="1" customFormat="1" ht="44.25" customHeight="1" x14ac:dyDescent="0.3">
      <c r="B241" s="129"/>
      <c r="C241" s="130" t="s">
        <v>327</v>
      </c>
      <c r="D241" s="130" t="s">
        <v>121</v>
      </c>
      <c r="E241" s="131" t="s">
        <v>328</v>
      </c>
      <c r="F241" s="226" t="s">
        <v>329</v>
      </c>
      <c r="G241" s="227"/>
      <c r="H241" s="227"/>
      <c r="I241" s="227"/>
      <c r="J241" s="132" t="s">
        <v>124</v>
      </c>
      <c r="K241" s="133">
        <v>49.95</v>
      </c>
      <c r="L241" s="228"/>
      <c r="M241" s="227"/>
      <c r="N241" s="228">
        <f>ROUND(L241*K241,3)</f>
        <v>0</v>
      </c>
      <c r="O241" s="227"/>
      <c r="P241" s="227"/>
      <c r="Q241" s="227"/>
      <c r="R241" s="134"/>
      <c r="T241" s="135" t="s">
        <v>3</v>
      </c>
      <c r="U241" s="39" t="s">
        <v>40</v>
      </c>
      <c r="V241" s="136">
        <v>1.099</v>
      </c>
      <c r="W241" s="136">
        <f>V241*K241</f>
        <v>54.895050000000005</v>
      </c>
      <c r="X241" s="136">
        <v>0.112</v>
      </c>
      <c r="Y241" s="136">
        <f>X241*K241</f>
        <v>5.5944000000000003</v>
      </c>
      <c r="Z241" s="136">
        <v>0</v>
      </c>
      <c r="AA241" s="137">
        <f>Z241*K241</f>
        <v>0</v>
      </c>
      <c r="AR241" s="16" t="s">
        <v>125</v>
      </c>
      <c r="AT241" s="16" t="s">
        <v>121</v>
      </c>
      <c r="AU241" s="16" t="s">
        <v>126</v>
      </c>
      <c r="AY241" s="16" t="s">
        <v>120</v>
      </c>
      <c r="BE241" s="138">
        <f>IF(U241="základná",N241,0)</f>
        <v>0</v>
      </c>
      <c r="BF241" s="138">
        <f>IF(U241="znížená",N241,0)</f>
        <v>0</v>
      </c>
      <c r="BG241" s="138">
        <f>IF(U241="zákl. prenesená",N241,0)</f>
        <v>0</v>
      </c>
      <c r="BH241" s="138">
        <f>IF(U241="zníž. prenesená",N241,0)</f>
        <v>0</v>
      </c>
      <c r="BI241" s="138">
        <f>IF(U241="nulová",N241,0)</f>
        <v>0</v>
      </c>
      <c r="BJ241" s="16" t="s">
        <v>126</v>
      </c>
      <c r="BK241" s="139">
        <f>ROUND(L241*K241,3)</f>
        <v>0</v>
      </c>
      <c r="BL241" s="16" t="s">
        <v>125</v>
      </c>
      <c r="BM241" s="16" t="s">
        <v>330</v>
      </c>
    </row>
    <row r="242" spans="2:65" s="10" customFormat="1" ht="22.5" customHeight="1" x14ac:dyDescent="0.3">
      <c r="B242" s="140"/>
      <c r="C242" s="141"/>
      <c r="D242" s="141"/>
      <c r="E242" s="142" t="s">
        <v>3</v>
      </c>
      <c r="F242" s="229" t="s">
        <v>130</v>
      </c>
      <c r="G242" s="230"/>
      <c r="H242" s="230"/>
      <c r="I242" s="230"/>
      <c r="J242" s="141"/>
      <c r="K242" s="143">
        <v>49.95</v>
      </c>
      <c r="L242" s="141"/>
      <c r="M242" s="141"/>
      <c r="N242" s="141"/>
      <c r="O242" s="141"/>
      <c r="P242" s="141"/>
      <c r="Q242" s="141"/>
      <c r="R242" s="144"/>
      <c r="T242" s="145"/>
      <c r="U242" s="141"/>
      <c r="V242" s="141"/>
      <c r="W242" s="141"/>
      <c r="X242" s="141"/>
      <c r="Y242" s="141"/>
      <c r="Z242" s="141"/>
      <c r="AA242" s="146"/>
      <c r="AT242" s="147" t="s">
        <v>129</v>
      </c>
      <c r="AU242" s="147" t="s">
        <v>126</v>
      </c>
      <c r="AV242" s="10" t="s">
        <v>126</v>
      </c>
      <c r="AW242" s="10" t="s">
        <v>30</v>
      </c>
      <c r="AX242" s="10" t="s">
        <v>73</v>
      </c>
      <c r="AY242" s="147" t="s">
        <v>120</v>
      </c>
    </row>
    <row r="243" spans="2:65" s="11" customFormat="1" ht="22.5" customHeight="1" x14ac:dyDescent="0.3">
      <c r="B243" s="148"/>
      <c r="C243" s="149"/>
      <c r="D243" s="149"/>
      <c r="E243" s="150" t="s">
        <v>3</v>
      </c>
      <c r="F243" s="238" t="s">
        <v>132</v>
      </c>
      <c r="G243" s="239"/>
      <c r="H243" s="239"/>
      <c r="I243" s="239"/>
      <c r="J243" s="149"/>
      <c r="K243" s="151">
        <v>49.95</v>
      </c>
      <c r="L243" s="149"/>
      <c r="M243" s="149"/>
      <c r="N243" s="149"/>
      <c r="O243" s="149"/>
      <c r="P243" s="149"/>
      <c r="Q243" s="149"/>
      <c r="R243" s="152"/>
      <c r="T243" s="153"/>
      <c r="U243" s="149"/>
      <c r="V243" s="149"/>
      <c r="W243" s="149"/>
      <c r="X243" s="149"/>
      <c r="Y243" s="149"/>
      <c r="Z243" s="149"/>
      <c r="AA243" s="154"/>
      <c r="AT243" s="155" t="s">
        <v>129</v>
      </c>
      <c r="AU243" s="155" t="s">
        <v>126</v>
      </c>
      <c r="AV243" s="11" t="s">
        <v>125</v>
      </c>
      <c r="AW243" s="11" t="s">
        <v>30</v>
      </c>
      <c r="AX243" s="11" t="s">
        <v>77</v>
      </c>
      <c r="AY243" s="155" t="s">
        <v>120</v>
      </c>
    </row>
    <row r="244" spans="2:65" s="1" customFormat="1" ht="31.5" customHeight="1" x14ac:dyDescent="0.3">
      <c r="B244" s="129"/>
      <c r="C244" s="164" t="s">
        <v>331</v>
      </c>
      <c r="D244" s="164" t="s">
        <v>199</v>
      </c>
      <c r="E244" s="165" t="s">
        <v>332</v>
      </c>
      <c r="F244" s="243" t="s">
        <v>333</v>
      </c>
      <c r="G244" s="244"/>
      <c r="H244" s="244"/>
      <c r="I244" s="244"/>
      <c r="J244" s="166" t="s">
        <v>124</v>
      </c>
      <c r="K244" s="167">
        <v>50.45</v>
      </c>
      <c r="L244" s="245"/>
      <c r="M244" s="244"/>
      <c r="N244" s="245">
        <f>ROUND(L244*K244,3)</f>
        <v>0</v>
      </c>
      <c r="O244" s="227"/>
      <c r="P244" s="227"/>
      <c r="Q244" s="227"/>
      <c r="R244" s="134"/>
      <c r="T244" s="135" t="s">
        <v>3</v>
      </c>
      <c r="U244" s="39" t="s">
        <v>40</v>
      </c>
      <c r="V244" s="136">
        <v>0</v>
      </c>
      <c r="W244" s="136">
        <f>V244*K244</f>
        <v>0</v>
      </c>
      <c r="X244" s="136">
        <v>0.18</v>
      </c>
      <c r="Y244" s="136">
        <f>X244*K244</f>
        <v>9.0809999999999995</v>
      </c>
      <c r="Z244" s="136">
        <v>0</v>
      </c>
      <c r="AA244" s="137">
        <f>Z244*K244</f>
        <v>0</v>
      </c>
      <c r="AR244" s="16" t="s">
        <v>176</v>
      </c>
      <c r="AT244" s="16" t="s">
        <v>199</v>
      </c>
      <c r="AU244" s="16" t="s">
        <v>126</v>
      </c>
      <c r="AY244" s="16" t="s">
        <v>120</v>
      </c>
      <c r="BE244" s="138">
        <f>IF(U244="základná",N244,0)</f>
        <v>0</v>
      </c>
      <c r="BF244" s="138">
        <f>IF(U244="znížená",N244,0)</f>
        <v>0</v>
      </c>
      <c r="BG244" s="138">
        <f>IF(U244="zákl. prenesená",N244,0)</f>
        <v>0</v>
      </c>
      <c r="BH244" s="138">
        <f>IF(U244="zníž. prenesená",N244,0)</f>
        <v>0</v>
      </c>
      <c r="BI244" s="138">
        <f>IF(U244="nulová",N244,0)</f>
        <v>0</v>
      </c>
      <c r="BJ244" s="16" t="s">
        <v>126</v>
      </c>
      <c r="BK244" s="139">
        <f>ROUND(L244*K244,3)</f>
        <v>0</v>
      </c>
      <c r="BL244" s="16" t="s">
        <v>125</v>
      </c>
      <c r="BM244" s="16" t="s">
        <v>334</v>
      </c>
    </row>
    <row r="245" spans="2:65" s="9" customFormat="1" ht="29.85" customHeight="1" x14ac:dyDescent="0.3">
      <c r="B245" s="118"/>
      <c r="C245" s="119"/>
      <c r="D245" s="128" t="s">
        <v>96</v>
      </c>
      <c r="E245" s="128"/>
      <c r="F245" s="128"/>
      <c r="G245" s="128"/>
      <c r="H245" s="128"/>
      <c r="I245" s="128"/>
      <c r="J245" s="128"/>
      <c r="K245" s="128"/>
      <c r="L245" s="128"/>
      <c r="M245" s="128"/>
      <c r="N245" s="246">
        <f>BK245</f>
        <v>0</v>
      </c>
      <c r="O245" s="247"/>
      <c r="P245" s="247"/>
      <c r="Q245" s="247"/>
      <c r="R245" s="121"/>
      <c r="T245" s="122"/>
      <c r="U245" s="119"/>
      <c r="V245" s="119"/>
      <c r="W245" s="123">
        <f>SUM(W246:W256)</f>
        <v>6.7740250000000009</v>
      </c>
      <c r="X245" s="119"/>
      <c r="Y245" s="123">
        <f>SUM(Y246:Y256)</f>
        <v>3.3328916299999998</v>
      </c>
      <c r="Z245" s="119"/>
      <c r="AA245" s="124">
        <f>SUM(AA246:AA256)</f>
        <v>0</v>
      </c>
      <c r="AR245" s="125" t="s">
        <v>77</v>
      </c>
      <c r="AT245" s="126" t="s">
        <v>72</v>
      </c>
      <c r="AU245" s="126" t="s">
        <v>77</v>
      </c>
      <c r="AY245" s="125" t="s">
        <v>120</v>
      </c>
      <c r="BK245" s="127">
        <f>SUM(BK246:BK256)</f>
        <v>0</v>
      </c>
    </row>
    <row r="246" spans="2:65" s="1" customFormat="1" ht="31.5" customHeight="1" x14ac:dyDescent="0.3">
      <c r="B246" s="129"/>
      <c r="C246" s="130" t="s">
        <v>335</v>
      </c>
      <c r="D246" s="130" t="s">
        <v>121</v>
      </c>
      <c r="E246" s="131" t="s">
        <v>336</v>
      </c>
      <c r="F246" s="226" t="s">
        <v>337</v>
      </c>
      <c r="G246" s="227"/>
      <c r="H246" s="227"/>
      <c r="I246" s="227"/>
      <c r="J246" s="132" t="s">
        <v>258</v>
      </c>
      <c r="K246" s="133">
        <v>12.5</v>
      </c>
      <c r="L246" s="228"/>
      <c r="M246" s="227"/>
      <c r="N246" s="228">
        <f t="shared" ref="N246:N256" si="10">ROUND(L246*K246,3)</f>
        <v>0</v>
      </c>
      <c r="O246" s="227"/>
      <c r="P246" s="227"/>
      <c r="Q246" s="227"/>
      <c r="R246" s="134"/>
      <c r="T246" s="135" t="s">
        <v>3</v>
      </c>
      <c r="U246" s="39" t="s">
        <v>40</v>
      </c>
      <c r="V246" s="136">
        <v>4.3999999999999997E-2</v>
      </c>
      <c r="W246" s="136">
        <f t="shared" ref="W246:W256" si="11">V246*K246</f>
        <v>0.54999999999999993</v>
      </c>
      <c r="X246" s="136">
        <v>0</v>
      </c>
      <c r="Y246" s="136">
        <f t="shared" ref="Y246:Y256" si="12">X246*K246</f>
        <v>0</v>
      </c>
      <c r="Z246" s="136">
        <v>0</v>
      </c>
      <c r="AA246" s="137">
        <f t="shared" ref="AA246:AA256" si="13">Z246*K246</f>
        <v>0</v>
      </c>
      <c r="AR246" s="16" t="s">
        <v>125</v>
      </c>
      <c r="AT246" s="16" t="s">
        <v>121</v>
      </c>
      <c r="AU246" s="16" t="s">
        <v>126</v>
      </c>
      <c r="AY246" s="16" t="s">
        <v>120</v>
      </c>
      <c r="BE246" s="138">
        <f t="shared" ref="BE246:BE256" si="14">IF(U246="základná",N246,0)</f>
        <v>0</v>
      </c>
      <c r="BF246" s="138">
        <f t="shared" ref="BF246:BF256" si="15">IF(U246="znížená",N246,0)</f>
        <v>0</v>
      </c>
      <c r="BG246" s="138">
        <f t="shared" ref="BG246:BG256" si="16">IF(U246="zákl. prenesená",N246,0)</f>
        <v>0</v>
      </c>
      <c r="BH246" s="138">
        <f t="shared" ref="BH246:BH256" si="17">IF(U246="zníž. prenesená",N246,0)</f>
        <v>0</v>
      </c>
      <c r="BI246" s="138">
        <f t="shared" ref="BI246:BI256" si="18">IF(U246="nulová",N246,0)</f>
        <v>0</v>
      </c>
      <c r="BJ246" s="16" t="s">
        <v>126</v>
      </c>
      <c r="BK246" s="139">
        <f t="shared" ref="BK246:BK256" si="19">ROUND(L246*K246,3)</f>
        <v>0</v>
      </c>
      <c r="BL246" s="16" t="s">
        <v>125</v>
      </c>
      <c r="BM246" s="16" t="s">
        <v>338</v>
      </c>
    </row>
    <row r="247" spans="2:65" s="1" customFormat="1" ht="22.5" customHeight="1" x14ac:dyDescent="0.3">
      <c r="B247" s="129"/>
      <c r="C247" s="164" t="s">
        <v>339</v>
      </c>
      <c r="D247" s="164" t="s">
        <v>199</v>
      </c>
      <c r="E247" s="165" t="s">
        <v>340</v>
      </c>
      <c r="F247" s="243" t="s">
        <v>341</v>
      </c>
      <c r="G247" s="244"/>
      <c r="H247" s="244"/>
      <c r="I247" s="244"/>
      <c r="J247" s="166" t="s">
        <v>211</v>
      </c>
      <c r="K247" s="167">
        <v>13.663</v>
      </c>
      <c r="L247" s="245"/>
      <c r="M247" s="244"/>
      <c r="N247" s="245">
        <f t="shared" si="10"/>
        <v>0</v>
      </c>
      <c r="O247" s="227"/>
      <c r="P247" s="227"/>
      <c r="Q247" s="227"/>
      <c r="R247" s="134"/>
      <c r="T247" s="135" t="s">
        <v>3</v>
      </c>
      <c r="U247" s="39" t="s">
        <v>40</v>
      </c>
      <c r="V247" s="136">
        <v>0</v>
      </c>
      <c r="W247" s="136">
        <f t="shared" si="11"/>
        <v>0</v>
      </c>
      <c r="X247" s="136">
        <v>1.7099999999999999E-3</v>
      </c>
      <c r="Y247" s="136">
        <f t="shared" si="12"/>
        <v>2.3363729999999999E-2</v>
      </c>
      <c r="Z247" s="136">
        <v>0</v>
      </c>
      <c r="AA247" s="137">
        <f t="shared" si="13"/>
        <v>0</v>
      </c>
      <c r="AR247" s="16" t="s">
        <v>176</v>
      </c>
      <c r="AT247" s="16" t="s">
        <v>199</v>
      </c>
      <c r="AU247" s="16" t="s">
        <v>126</v>
      </c>
      <c r="AY247" s="16" t="s">
        <v>120</v>
      </c>
      <c r="BE247" s="138">
        <f t="shared" si="14"/>
        <v>0</v>
      </c>
      <c r="BF247" s="138">
        <f t="shared" si="15"/>
        <v>0</v>
      </c>
      <c r="BG247" s="138">
        <f t="shared" si="16"/>
        <v>0</v>
      </c>
      <c r="BH247" s="138">
        <f t="shared" si="17"/>
        <v>0</v>
      </c>
      <c r="BI247" s="138">
        <f t="shared" si="18"/>
        <v>0</v>
      </c>
      <c r="BJ247" s="16" t="s">
        <v>126</v>
      </c>
      <c r="BK247" s="139">
        <f t="shared" si="19"/>
        <v>0</v>
      </c>
      <c r="BL247" s="16" t="s">
        <v>125</v>
      </c>
      <c r="BM247" s="16" t="s">
        <v>342</v>
      </c>
    </row>
    <row r="248" spans="2:65" s="1" customFormat="1" ht="44.25" customHeight="1" x14ac:dyDescent="0.3">
      <c r="B248" s="129"/>
      <c r="C248" s="130" t="s">
        <v>343</v>
      </c>
      <c r="D248" s="130" t="s">
        <v>121</v>
      </c>
      <c r="E248" s="131" t="s">
        <v>344</v>
      </c>
      <c r="F248" s="226" t="s">
        <v>345</v>
      </c>
      <c r="G248" s="227"/>
      <c r="H248" s="227"/>
      <c r="I248" s="227"/>
      <c r="J248" s="132" t="s">
        <v>258</v>
      </c>
      <c r="K248" s="133">
        <v>5</v>
      </c>
      <c r="L248" s="228"/>
      <c r="M248" s="227"/>
      <c r="N248" s="228">
        <f t="shared" si="10"/>
        <v>0</v>
      </c>
      <c r="O248" s="227"/>
      <c r="P248" s="227"/>
      <c r="Q248" s="227"/>
      <c r="R248" s="134"/>
      <c r="T248" s="135" t="s">
        <v>3</v>
      </c>
      <c r="U248" s="39" t="s">
        <v>40</v>
      </c>
      <c r="V248" s="136">
        <v>5.0005000000000001E-2</v>
      </c>
      <c r="W248" s="136">
        <f t="shared" si="11"/>
        <v>0.250025</v>
      </c>
      <c r="X248" s="136">
        <v>0</v>
      </c>
      <c r="Y248" s="136">
        <f t="shared" si="12"/>
        <v>0</v>
      </c>
      <c r="Z248" s="136">
        <v>0</v>
      </c>
      <c r="AA248" s="137">
        <f t="shared" si="13"/>
        <v>0</v>
      </c>
      <c r="AR248" s="16" t="s">
        <v>125</v>
      </c>
      <c r="AT248" s="16" t="s">
        <v>121</v>
      </c>
      <c r="AU248" s="16" t="s">
        <v>126</v>
      </c>
      <c r="AY248" s="16" t="s">
        <v>120</v>
      </c>
      <c r="BE248" s="138">
        <f t="shared" si="14"/>
        <v>0</v>
      </c>
      <c r="BF248" s="138">
        <f t="shared" si="15"/>
        <v>0</v>
      </c>
      <c r="BG248" s="138">
        <f t="shared" si="16"/>
        <v>0</v>
      </c>
      <c r="BH248" s="138">
        <f t="shared" si="17"/>
        <v>0</v>
      </c>
      <c r="BI248" s="138">
        <f t="shared" si="18"/>
        <v>0</v>
      </c>
      <c r="BJ248" s="16" t="s">
        <v>126</v>
      </c>
      <c r="BK248" s="139">
        <f t="shared" si="19"/>
        <v>0</v>
      </c>
      <c r="BL248" s="16" t="s">
        <v>125</v>
      </c>
      <c r="BM248" s="16" t="s">
        <v>346</v>
      </c>
    </row>
    <row r="249" spans="2:65" s="1" customFormat="1" ht="22.5" customHeight="1" x14ac:dyDescent="0.3">
      <c r="B249" s="129"/>
      <c r="C249" s="164" t="s">
        <v>347</v>
      </c>
      <c r="D249" s="164" t="s">
        <v>199</v>
      </c>
      <c r="E249" s="165" t="s">
        <v>348</v>
      </c>
      <c r="F249" s="243" t="s">
        <v>349</v>
      </c>
      <c r="G249" s="244"/>
      <c r="H249" s="244"/>
      <c r="I249" s="244"/>
      <c r="J249" s="166" t="s">
        <v>211</v>
      </c>
      <c r="K249" s="167">
        <v>5.4649999999999999</v>
      </c>
      <c r="L249" s="245"/>
      <c r="M249" s="244"/>
      <c r="N249" s="245">
        <f t="shared" si="10"/>
        <v>0</v>
      </c>
      <c r="O249" s="227"/>
      <c r="P249" s="227"/>
      <c r="Q249" s="227"/>
      <c r="R249" s="134"/>
      <c r="T249" s="135" t="s">
        <v>3</v>
      </c>
      <c r="U249" s="39" t="s">
        <v>40</v>
      </c>
      <c r="V249" s="136">
        <v>0</v>
      </c>
      <c r="W249" s="136">
        <f t="shared" si="11"/>
        <v>0</v>
      </c>
      <c r="X249" s="136">
        <v>2.0600000000000002E-3</v>
      </c>
      <c r="Y249" s="136">
        <f t="shared" si="12"/>
        <v>1.1257900000000001E-2</v>
      </c>
      <c r="Z249" s="136">
        <v>0</v>
      </c>
      <c r="AA249" s="137">
        <f t="shared" si="13"/>
        <v>0</v>
      </c>
      <c r="AR249" s="16" t="s">
        <v>176</v>
      </c>
      <c r="AT249" s="16" t="s">
        <v>199</v>
      </c>
      <c r="AU249" s="16" t="s">
        <v>126</v>
      </c>
      <c r="AY249" s="16" t="s">
        <v>120</v>
      </c>
      <c r="BE249" s="138">
        <f t="shared" si="14"/>
        <v>0</v>
      </c>
      <c r="BF249" s="138">
        <f t="shared" si="15"/>
        <v>0</v>
      </c>
      <c r="BG249" s="138">
        <f t="shared" si="16"/>
        <v>0</v>
      </c>
      <c r="BH249" s="138">
        <f t="shared" si="17"/>
        <v>0</v>
      </c>
      <c r="BI249" s="138">
        <f t="shared" si="18"/>
        <v>0</v>
      </c>
      <c r="BJ249" s="16" t="s">
        <v>126</v>
      </c>
      <c r="BK249" s="139">
        <f t="shared" si="19"/>
        <v>0</v>
      </c>
      <c r="BL249" s="16" t="s">
        <v>125</v>
      </c>
      <c r="BM249" s="16" t="s">
        <v>350</v>
      </c>
    </row>
    <row r="250" spans="2:65" s="1" customFormat="1" ht="22.5" customHeight="1" x14ac:dyDescent="0.3">
      <c r="B250" s="129"/>
      <c r="C250" s="130" t="s">
        <v>351</v>
      </c>
      <c r="D250" s="130" t="s">
        <v>121</v>
      </c>
      <c r="E250" s="131" t="s">
        <v>352</v>
      </c>
      <c r="F250" s="226" t="s">
        <v>353</v>
      </c>
      <c r="G250" s="227"/>
      <c r="H250" s="227"/>
      <c r="I250" s="227"/>
      <c r="J250" s="132" t="s">
        <v>211</v>
      </c>
      <c r="K250" s="133">
        <v>1</v>
      </c>
      <c r="L250" s="228"/>
      <c r="M250" s="227"/>
      <c r="N250" s="228">
        <f t="shared" si="10"/>
        <v>0</v>
      </c>
      <c r="O250" s="227"/>
      <c r="P250" s="227"/>
      <c r="Q250" s="227"/>
      <c r="R250" s="134"/>
      <c r="T250" s="135" t="s">
        <v>3</v>
      </c>
      <c r="U250" s="39" t="s">
        <v>40</v>
      </c>
      <c r="V250" s="136">
        <v>2.3820000000000001</v>
      </c>
      <c r="W250" s="136">
        <f t="shared" si="11"/>
        <v>2.3820000000000001</v>
      </c>
      <c r="X250" s="136">
        <v>4.4000000000000003E-3</v>
      </c>
      <c r="Y250" s="136">
        <f t="shared" si="12"/>
        <v>4.4000000000000003E-3</v>
      </c>
      <c r="Z250" s="136">
        <v>0</v>
      </c>
      <c r="AA250" s="137">
        <f t="shared" si="13"/>
        <v>0</v>
      </c>
      <c r="AR250" s="16" t="s">
        <v>125</v>
      </c>
      <c r="AT250" s="16" t="s">
        <v>121</v>
      </c>
      <c r="AU250" s="16" t="s">
        <v>126</v>
      </c>
      <c r="AY250" s="16" t="s">
        <v>120</v>
      </c>
      <c r="BE250" s="138">
        <f t="shared" si="14"/>
        <v>0</v>
      </c>
      <c r="BF250" s="138">
        <f t="shared" si="15"/>
        <v>0</v>
      </c>
      <c r="BG250" s="138">
        <f t="shared" si="16"/>
        <v>0</v>
      </c>
      <c r="BH250" s="138">
        <f t="shared" si="17"/>
        <v>0</v>
      </c>
      <c r="BI250" s="138">
        <f t="shared" si="18"/>
        <v>0</v>
      </c>
      <c r="BJ250" s="16" t="s">
        <v>126</v>
      </c>
      <c r="BK250" s="139">
        <f t="shared" si="19"/>
        <v>0</v>
      </c>
      <c r="BL250" s="16" t="s">
        <v>125</v>
      </c>
      <c r="BM250" s="16" t="s">
        <v>354</v>
      </c>
    </row>
    <row r="251" spans="2:65" s="1" customFormat="1" ht="22.5" customHeight="1" x14ac:dyDescent="0.3">
      <c r="B251" s="129"/>
      <c r="C251" s="164" t="s">
        <v>355</v>
      </c>
      <c r="D251" s="164" t="s">
        <v>199</v>
      </c>
      <c r="E251" s="165" t="s">
        <v>356</v>
      </c>
      <c r="F251" s="243" t="s">
        <v>357</v>
      </c>
      <c r="G251" s="244"/>
      <c r="H251" s="244"/>
      <c r="I251" s="244"/>
      <c r="J251" s="166" t="s">
        <v>211</v>
      </c>
      <c r="K251" s="167">
        <v>1.01</v>
      </c>
      <c r="L251" s="245"/>
      <c r="M251" s="244"/>
      <c r="N251" s="245">
        <f t="shared" si="10"/>
        <v>0</v>
      </c>
      <c r="O251" s="227"/>
      <c r="P251" s="227"/>
      <c r="Q251" s="227"/>
      <c r="R251" s="134"/>
      <c r="T251" s="135" t="s">
        <v>3</v>
      </c>
      <c r="U251" s="39" t="s">
        <v>40</v>
      </c>
      <c r="V251" s="136">
        <v>0</v>
      </c>
      <c r="W251" s="136">
        <f t="shared" si="11"/>
        <v>0</v>
      </c>
      <c r="X251" s="136">
        <v>0.50900000000000001</v>
      </c>
      <c r="Y251" s="136">
        <f t="shared" si="12"/>
        <v>0.51409000000000005</v>
      </c>
      <c r="Z251" s="136">
        <v>0</v>
      </c>
      <c r="AA251" s="137">
        <f t="shared" si="13"/>
        <v>0</v>
      </c>
      <c r="AR251" s="16" t="s">
        <v>176</v>
      </c>
      <c r="AT251" s="16" t="s">
        <v>199</v>
      </c>
      <c r="AU251" s="16" t="s">
        <v>126</v>
      </c>
      <c r="AY251" s="16" t="s">
        <v>120</v>
      </c>
      <c r="BE251" s="138">
        <f t="shared" si="14"/>
        <v>0</v>
      </c>
      <c r="BF251" s="138">
        <f t="shared" si="15"/>
        <v>0</v>
      </c>
      <c r="BG251" s="138">
        <f t="shared" si="16"/>
        <v>0</v>
      </c>
      <c r="BH251" s="138">
        <f t="shared" si="17"/>
        <v>0</v>
      </c>
      <c r="BI251" s="138">
        <f t="shared" si="18"/>
        <v>0</v>
      </c>
      <c r="BJ251" s="16" t="s">
        <v>126</v>
      </c>
      <c r="BK251" s="139">
        <f t="shared" si="19"/>
        <v>0</v>
      </c>
      <c r="BL251" s="16" t="s">
        <v>125</v>
      </c>
      <c r="BM251" s="16" t="s">
        <v>358</v>
      </c>
    </row>
    <row r="252" spans="2:65" s="1" customFormat="1" ht="22.5" customHeight="1" x14ac:dyDescent="0.3">
      <c r="B252" s="129"/>
      <c r="C252" s="164" t="s">
        <v>359</v>
      </c>
      <c r="D252" s="164" t="s">
        <v>199</v>
      </c>
      <c r="E252" s="165" t="s">
        <v>360</v>
      </c>
      <c r="F252" s="243" t="s">
        <v>361</v>
      </c>
      <c r="G252" s="244"/>
      <c r="H252" s="244"/>
      <c r="I252" s="244"/>
      <c r="J252" s="166" t="s">
        <v>211</v>
      </c>
      <c r="K252" s="167">
        <v>2.02</v>
      </c>
      <c r="L252" s="245"/>
      <c r="M252" s="244"/>
      <c r="N252" s="245">
        <f t="shared" si="10"/>
        <v>0</v>
      </c>
      <c r="O252" s="227"/>
      <c r="P252" s="227"/>
      <c r="Q252" s="227"/>
      <c r="R252" s="134"/>
      <c r="T252" s="135" t="s">
        <v>3</v>
      </c>
      <c r="U252" s="39" t="s">
        <v>40</v>
      </c>
      <c r="V252" s="136">
        <v>0</v>
      </c>
      <c r="W252" s="136">
        <f t="shared" si="11"/>
        <v>0</v>
      </c>
      <c r="X252" s="136">
        <v>1.0189999999999999</v>
      </c>
      <c r="Y252" s="136">
        <f t="shared" si="12"/>
        <v>2.0583799999999997</v>
      </c>
      <c r="Z252" s="136">
        <v>0</v>
      </c>
      <c r="AA252" s="137">
        <f t="shared" si="13"/>
        <v>0</v>
      </c>
      <c r="AR252" s="16" t="s">
        <v>176</v>
      </c>
      <c r="AT252" s="16" t="s">
        <v>199</v>
      </c>
      <c r="AU252" s="16" t="s">
        <v>126</v>
      </c>
      <c r="AY252" s="16" t="s">
        <v>120</v>
      </c>
      <c r="BE252" s="138">
        <f t="shared" si="14"/>
        <v>0</v>
      </c>
      <c r="BF252" s="138">
        <f t="shared" si="15"/>
        <v>0</v>
      </c>
      <c r="BG252" s="138">
        <f t="shared" si="16"/>
        <v>0</v>
      </c>
      <c r="BH252" s="138">
        <f t="shared" si="17"/>
        <v>0</v>
      </c>
      <c r="BI252" s="138">
        <f t="shared" si="18"/>
        <v>0</v>
      </c>
      <c r="BJ252" s="16" t="s">
        <v>126</v>
      </c>
      <c r="BK252" s="139">
        <f t="shared" si="19"/>
        <v>0</v>
      </c>
      <c r="BL252" s="16" t="s">
        <v>125</v>
      </c>
      <c r="BM252" s="16" t="s">
        <v>362</v>
      </c>
    </row>
    <row r="253" spans="2:65" s="1" customFormat="1" ht="22.5" customHeight="1" x14ac:dyDescent="0.3">
      <c r="B253" s="129"/>
      <c r="C253" s="164" t="s">
        <v>363</v>
      </c>
      <c r="D253" s="164" t="s">
        <v>199</v>
      </c>
      <c r="E253" s="165" t="s">
        <v>364</v>
      </c>
      <c r="F253" s="243" t="s">
        <v>365</v>
      </c>
      <c r="G253" s="244"/>
      <c r="H253" s="244"/>
      <c r="I253" s="244"/>
      <c r="J253" s="166" t="s">
        <v>211</v>
      </c>
      <c r="K253" s="167">
        <v>1.01</v>
      </c>
      <c r="L253" s="245"/>
      <c r="M253" s="244"/>
      <c r="N253" s="245">
        <f t="shared" si="10"/>
        <v>0</v>
      </c>
      <c r="O253" s="227"/>
      <c r="P253" s="227"/>
      <c r="Q253" s="227"/>
      <c r="R253" s="134"/>
      <c r="T253" s="135" t="s">
        <v>3</v>
      </c>
      <c r="U253" s="39" t="s">
        <v>40</v>
      </c>
      <c r="V253" s="136">
        <v>0</v>
      </c>
      <c r="W253" s="136">
        <f t="shared" si="11"/>
        <v>0</v>
      </c>
      <c r="X253" s="136">
        <v>0.56999999999999995</v>
      </c>
      <c r="Y253" s="136">
        <f t="shared" si="12"/>
        <v>0.57569999999999999</v>
      </c>
      <c r="Z253" s="136">
        <v>0</v>
      </c>
      <c r="AA253" s="137">
        <f t="shared" si="13"/>
        <v>0</v>
      </c>
      <c r="AR253" s="16" t="s">
        <v>176</v>
      </c>
      <c r="AT253" s="16" t="s">
        <v>199</v>
      </c>
      <c r="AU253" s="16" t="s">
        <v>126</v>
      </c>
      <c r="AY253" s="16" t="s">
        <v>120</v>
      </c>
      <c r="BE253" s="138">
        <f t="shared" si="14"/>
        <v>0</v>
      </c>
      <c r="BF253" s="138">
        <f t="shared" si="15"/>
        <v>0</v>
      </c>
      <c r="BG253" s="138">
        <f t="shared" si="16"/>
        <v>0</v>
      </c>
      <c r="BH253" s="138">
        <f t="shared" si="17"/>
        <v>0</v>
      </c>
      <c r="BI253" s="138">
        <f t="shared" si="18"/>
        <v>0</v>
      </c>
      <c r="BJ253" s="16" t="s">
        <v>126</v>
      </c>
      <c r="BK253" s="139">
        <f t="shared" si="19"/>
        <v>0</v>
      </c>
      <c r="BL253" s="16" t="s">
        <v>125</v>
      </c>
      <c r="BM253" s="16" t="s">
        <v>366</v>
      </c>
    </row>
    <row r="254" spans="2:65" s="1" customFormat="1" ht="22.5" customHeight="1" x14ac:dyDescent="0.3">
      <c r="B254" s="129"/>
      <c r="C254" s="130" t="s">
        <v>367</v>
      </c>
      <c r="D254" s="130" t="s">
        <v>121</v>
      </c>
      <c r="E254" s="131" t="s">
        <v>368</v>
      </c>
      <c r="F254" s="226" t="s">
        <v>369</v>
      </c>
      <c r="G254" s="227"/>
      <c r="H254" s="227"/>
      <c r="I254" s="227"/>
      <c r="J254" s="132" t="s">
        <v>211</v>
      </c>
      <c r="K254" s="133">
        <v>1</v>
      </c>
      <c r="L254" s="228"/>
      <c r="M254" s="227"/>
      <c r="N254" s="228">
        <f t="shared" si="10"/>
        <v>0</v>
      </c>
      <c r="O254" s="227"/>
      <c r="P254" s="227"/>
      <c r="Q254" s="227"/>
      <c r="R254" s="134"/>
      <c r="T254" s="135" t="s">
        <v>3</v>
      </c>
      <c r="U254" s="39" t="s">
        <v>40</v>
      </c>
      <c r="V254" s="136">
        <v>2.3820000000000001</v>
      </c>
      <c r="W254" s="136">
        <f t="shared" si="11"/>
        <v>2.3820000000000001</v>
      </c>
      <c r="X254" s="136">
        <v>4.4000000000000003E-3</v>
      </c>
      <c r="Y254" s="136">
        <f t="shared" si="12"/>
        <v>4.4000000000000003E-3</v>
      </c>
      <c r="Z254" s="136">
        <v>0</v>
      </c>
      <c r="AA254" s="137">
        <f t="shared" si="13"/>
        <v>0</v>
      </c>
      <c r="AR254" s="16" t="s">
        <v>125</v>
      </c>
      <c r="AT254" s="16" t="s">
        <v>121</v>
      </c>
      <c r="AU254" s="16" t="s">
        <v>126</v>
      </c>
      <c r="AY254" s="16" t="s">
        <v>120</v>
      </c>
      <c r="BE254" s="138">
        <f t="shared" si="14"/>
        <v>0</v>
      </c>
      <c r="BF254" s="138">
        <f t="shared" si="15"/>
        <v>0</v>
      </c>
      <c r="BG254" s="138">
        <f t="shared" si="16"/>
        <v>0</v>
      </c>
      <c r="BH254" s="138">
        <f t="shared" si="17"/>
        <v>0</v>
      </c>
      <c r="BI254" s="138">
        <f t="shared" si="18"/>
        <v>0</v>
      </c>
      <c r="BJ254" s="16" t="s">
        <v>126</v>
      </c>
      <c r="BK254" s="139">
        <f t="shared" si="19"/>
        <v>0</v>
      </c>
      <c r="BL254" s="16" t="s">
        <v>125</v>
      </c>
      <c r="BM254" s="16" t="s">
        <v>370</v>
      </c>
    </row>
    <row r="255" spans="2:65" s="1" customFormat="1" ht="31.5" customHeight="1" x14ac:dyDescent="0.3">
      <c r="B255" s="129"/>
      <c r="C255" s="130" t="s">
        <v>371</v>
      </c>
      <c r="D255" s="130" t="s">
        <v>121</v>
      </c>
      <c r="E255" s="131" t="s">
        <v>372</v>
      </c>
      <c r="F255" s="226" t="s">
        <v>373</v>
      </c>
      <c r="G255" s="227"/>
      <c r="H255" s="227"/>
      <c r="I255" s="227"/>
      <c r="J255" s="132" t="s">
        <v>211</v>
      </c>
      <c r="K255" s="133">
        <v>1</v>
      </c>
      <c r="L255" s="228"/>
      <c r="M255" s="227"/>
      <c r="N255" s="228">
        <f t="shared" si="10"/>
        <v>0</v>
      </c>
      <c r="O255" s="227"/>
      <c r="P255" s="227"/>
      <c r="Q255" s="227"/>
      <c r="R255" s="134"/>
      <c r="T255" s="135" t="s">
        <v>3</v>
      </c>
      <c r="U255" s="39" t="s">
        <v>40</v>
      </c>
      <c r="V255" s="136">
        <v>1.21</v>
      </c>
      <c r="W255" s="136">
        <f t="shared" si="11"/>
        <v>1.21</v>
      </c>
      <c r="X255" s="136">
        <v>6.3E-3</v>
      </c>
      <c r="Y255" s="136">
        <f t="shared" si="12"/>
        <v>6.3E-3</v>
      </c>
      <c r="Z255" s="136">
        <v>0</v>
      </c>
      <c r="AA255" s="137">
        <f t="shared" si="13"/>
        <v>0</v>
      </c>
      <c r="AR255" s="16" t="s">
        <v>125</v>
      </c>
      <c r="AT255" s="16" t="s">
        <v>121</v>
      </c>
      <c r="AU255" s="16" t="s">
        <v>126</v>
      </c>
      <c r="AY255" s="16" t="s">
        <v>120</v>
      </c>
      <c r="BE255" s="138">
        <f t="shared" si="14"/>
        <v>0</v>
      </c>
      <c r="BF255" s="138">
        <f t="shared" si="15"/>
        <v>0</v>
      </c>
      <c r="BG255" s="138">
        <f t="shared" si="16"/>
        <v>0</v>
      </c>
      <c r="BH255" s="138">
        <f t="shared" si="17"/>
        <v>0</v>
      </c>
      <c r="BI255" s="138">
        <f t="shared" si="18"/>
        <v>0</v>
      </c>
      <c r="BJ255" s="16" t="s">
        <v>126</v>
      </c>
      <c r="BK255" s="139">
        <f t="shared" si="19"/>
        <v>0</v>
      </c>
      <c r="BL255" s="16" t="s">
        <v>125</v>
      </c>
      <c r="BM255" s="16" t="s">
        <v>374</v>
      </c>
    </row>
    <row r="256" spans="2:65" s="1" customFormat="1" ht="31.5" customHeight="1" x14ac:dyDescent="0.3">
      <c r="B256" s="129"/>
      <c r="C256" s="164" t="s">
        <v>375</v>
      </c>
      <c r="D256" s="164" t="s">
        <v>199</v>
      </c>
      <c r="E256" s="165" t="s">
        <v>376</v>
      </c>
      <c r="F256" s="243" t="s">
        <v>377</v>
      </c>
      <c r="G256" s="244"/>
      <c r="H256" s="244"/>
      <c r="I256" s="244"/>
      <c r="J256" s="166" t="s">
        <v>211</v>
      </c>
      <c r="K256" s="167">
        <v>1</v>
      </c>
      <c r="L256" s="245"/>
      <c r="M256" s="244"/>
      <c r="N256" s="245">
        <f t="shared" si="10"/>
        <v>0</v>
      </c>
      <c r="O256" s="227"/>
      <c r="P256" s="227"/>
      <c r="Q256" s="227"/>
      <c r="R256" s="134"/>
      <c r="T256" s="135" t="s">
        <v>3</v>
      </c>
      <c r="U256" s="39" t="s">
        <v>40</v>
      </c>
      <c r="V256" s="136">
        <v>0</v>
      </c>
      <c r="W256" s="136">
        <f t="shared" si="11"/>
        <v>0</v>
      </c>
      <c r="X256" s="136">
        <v>0.13500000000000001</v>
      </c>
      <c r="Y256" s="136">
        <f t="shared" si="12"/>
        <v>0.13500000000000001</v>
      </c>
      <c r="Z256" s="136">
        <v>0</v>
      </c>
      <c r="AA256" s="137">
        <f t="shared" si="13"/>
        <v>0</v>
      </c>
      <c r="AR256" s="16" t="s">
        <v>176</v>
      </c>
      <c r="AT256" s="16" t="s">
        <v>199</v>
      </c>
      <c r="AU256" s="16" t="s">
        <v>126</v>
      </c>
      <c r="AY256" s="16" t="s">
        <v>120</v>
      </c>
      <c r="BE256" s="138">
        <f t="shared" si="14"/>
        <v>0</v>
      </c>
      <c r="BF256" s="138">
        <f t="shared" si="15"/>
        <v>0</v>
      </c>
      <c r="BG256" s="138">
        <f t="shared" si="16"/>
        <v>0</v>
      </c>
      <c r="BH256" s="138">
        <f t="shared" si="17"/>
        <v>0</v>
      </c>
      <c r="BI256" s="138">
        <f t="shared" si="18"/>
        <v>0</v>
      </c>
      <c r="BJ256" s="16" t="s">
        <v>126</v>
      </c>
      <c r="BK256" s="139">
        <f t="shared" si="19"/>
        <v>0</v>
      </c>
      <c r="BL256" s="16" t="s">
        <v>125</v>
      </c>
      <c r="BM256" s="16" t="s">
        <v>378</v>
      </c>
    </row>
    <row r="257" spans="2:65" s="9" customFormat="1" ht="29.85" customHeight="1" x14ac:dyDescent="0.3">
      <c r="B257" s="118"/>
      <c r="C257" s="119"/>
      <c r="D257" s="128" t="s">
        <v>97</v>
      </c>
      <c r="E257" s="128"/>
      <c r="F257" s="128"/>
      <c r="G257" s="128"/>
      <c r="H257" s="128"/>
      <c r="I257" s="128"/>
      <c r="J257" s="128"/>
      <c r="K257" s="128"/>
      <c r="L257" s="128"/>
      <c r="M257" s="128"/>
      <c r="N257" s="246">
        <f>BK257</f>
        <v>0</v>
      </c>
      <c r="O257" s="247"/>
      <c r="P257" s="247"/>
      <c r="Q257" s="247"/>
      <c r="R257" s="121"/>
      <c r="T257" s="122"/>
      <c r="U257" s="119"/>
      <c r="V257" s="119"/>
      <c r="W257" s="123">
        <f>SUM(W258:W270)</f>
        <v>85.46969</v>
      </c>
      <c r="X257" s="119"/>
      <c r="Y257" s="123">
        <f>SUM(Y258:Y270)</f>
        <v>17.097899999999999</v>
      </c>
      <c r="Z257" s="119"/>
      <c r="AA257" s="124">
        <f>SUM(AA258:AA270)</f>
        <v>0</v>
      </c>
      <c r="AR257" s="125" t="s">
        <v>77</v>
      </c>
      <c r="AT257" s="126" t="s">
        <v>72</v>
      </c>
      <c r="AU257" s="126" t="s">
        <v>77</v>
      </c>
      <c r="AY257" s="125" t="s">
        <v>120</v>
      </c>
      <c r="BK257" s="127">
        <f>SUM(BK258:BK270)</f>
        <v>0</v>
      </c>
    </row>
    <row r="258" spans="2:65" s="1" customFormat="1" ht="44.25" customHeight="1" x14ac:dyDescent="0.3">
      <c r="B258" s="129"/>
      <c r="C258" s="130" t="s">
        <v>379</v>
      </c>
      <c r="D258" s="130" t="s">
        <v>121</v>
      </c>
      <c r="E258" s="131" t="s">
        <v>380</v>
      </c>
      <c r="F258" s="226" t="s">
        <v>381</v>
      </c>
      <c r="G258" s="227"/>
      <c r="H258" s="227"/>
      <c r="I258" s="227"/>
      <c r="J258" s="132" t="s">
        <v>258</v>
      </c>
      <c r="K258" s="133">
        <v>158</v>
      </c>
      <c r="L258" s="228"/>
      <c r="M258" s="227"/>
      <c r="N258" s="228">
        <f>ROUND(L258*K258,3)</f>
        <v>0</v>
      </c>
      <c r="O258" s="227"/>
      <c r="P258" s="227"/>
      <c r="Q258" s="227"/>
      <c r="R258" s="134"/>
      <c r="T258" s="135" t="s">
        <v>3</v>
      </c>
      <c r="U258" s="39" t="s">
        <v>40</v>
      </c>
      <c r="V258" s="136">
        <v>0.1</v>
      </c>
      <c r="W258" s="136">
        <f>V258*K258</f>
        <v>15.8</v>
      </c>
      <c r="X258" s="136">
        <v>8.3180000000000004E-2</v>
      </c>
      <c r="Y258" s="136">
        <f>X258*K258</f>
        <v>13.142440000000001</v>
      </c>
      <c r="Z258" s="136">
        <v>0</v>
      </c>
      <c r="AA258" s="137">
        <f>Z258*K258</f>
        <v>0</v>
      </c>
      <c r="AR258" s="16" t="s">
        <v>125</v>
      </c>
      <c r="AT258" s="16" t="s">
        <v>121</v>
      </c>
      <c r="AU258" s="16" t="s">
        <v>126</v>
      </c>
      <c r="AY258" s="16" t="s">
        <v>120</v>
      </c>
      <c r="BE258" s="138">
        <f>IF(U258="základná",N258,0)</f>
        <v>0</v>
      </c>
      <c r="BF258" s="138">
        <f>IF(U258="znížená",N258,0)</f>
        <v>0</v>
      </c>
      <c r="BG258" s="138">
        <f>IF(U258="zákl. prenesená",N258,0)</f>
        <v>0</v>
      </c>
      <c r="BH258" s="138">
        <f>IF(U258="zníž. prenesená",N258,0)</f>
        <v>0</v>
      </c>
      <c r="BI258" s="138">
        <f>IF(U258="nulová",N258,0)</f>
        <v>0</v>
      </c>
      <c r="BJ258" s="16" t="s">
        <v>126</v>
      </c>
      <c r="BK258" s="139">
        <f>ROUND(L258*K258,3)</f>
        <v>0</v>
      </c>
      <c r="BL258" s="16" t="s">
        <v>125</v>
      </c>
      <c r="BM258" s="16" t="s">
        <v>382</v>
      </c>
    </row>
    <row r="259" spans="2:65" s="12" customFormat="1" ht="22.5" customHeight="1" x14ac:dyDescent="0.3">
      <c r="B259" s="156"/>
      <c r="C259" s="157"/>
      <c r="D259" s="157"/>
      <c r="E259" s="158" t="s">
        <v>3</v>
      </c>
      <c r="F259" s="240" t="s">
        <v>383</v>
      </c>
      <c r="G259" s="241"/>
      <c r="H259" s="241"/>
      <c r="I259" s="241"/>
      <c r="J259" s="157"/>
      <c r="K259" s="159" t="s">
        <v>3</v>
      </c>
      <c r="L259" s="157"/>
      <c r="M259" s="157"/>
      <c r="N259" s="157"/>
      <c r="O259" s="157"/>
      <c r="P259" s="157"/>
      <c r="Q259" s="157"/>
      <c r="R259" s="160"/>
      <c r="T259" s="161"/>
      <c r="U259" s="157"/>
      <c r="V259" s="157"/>
      <c r="W259" s="157"/>
      <c r="X259" s="157"/>
      <c r="Y259" s="157"/>
      <c r="Z259" s="157"/>
      <c r="AA259" s="162"/>
      <c r="AT259" s="163" t="s">
        <v>129</v>
      </c>
      <c r="AU259" s="163" t="s">
        <v>126</v>
      </c>
      <c r="AV259" s="12" t="s">
        <v>77</v>
      </c>
      <c r="AW259" s="12" t="s">
        <v>30</v>
      </c>
      <c r="AX259" s="12" t="s">
        <v>73</v>
      </c>
      <c r="AY259" s="163" t="s">
        <v>120</v>
      </c>
    </row>
    <row r="260" spans="2:65" s="10" customFormat="1" ht="22.5" customHeight="1" x14ac:dyDescent="0.3">
      <c r="B260" s="140"/>
      <c r="C260" s="141"/>
      <c r="D260" s="141"/>
      <c r="E260" s="142" t="s">
        <v>3</v>
      </c>
      <c r="F260" s="231" t="s">
        <v>384</v>
      </c>
      <c r="G260" s="230"/>
      <c r="H260" s="230"/>
      <c r="I260" s="230"/>
      <c r="J260" s="141"/>
      <c r="K260" s="143">
        <v>158</v>
      </c>
      <c r="L260" s="141"/>
      <c r="M260" s="141"/>
      <c r="N260" s="141"/>
      <c r="O260" s="141"/>
      <c r="P260" s="141"/>
      <c r="Q260" s="141"/>
      <c r="R260" s="144"/>
      <c r="T260" s="145"/>
      <c r="U260" s="141"/>
      <c r="V260" s="141"/>
      <c r="W260" s="141"/>
      <c r="X260" s="141"/>
      <c r="Y260" s="141"/>
      <c r="Z260" s="141"/>
      <c r="AA260" s="146"/>
      <c r="AT260" s="147" t="s">
        <v>129</v>
      </c>
      <c r="AU260" s="147" t="s">
        <v>126</v>
      </c>
      <c r="AV260" s="10" t="s">
        <v>126</v>
      </c>
      <c r="AW260" s="10" t="s">
        <v>30</v>
      </c>
      <c r="AX260" s="10" t="s">
        <v>73</v>
      </c>
      <c r="AY260" s="147" t="s">
        <v>120</v>
      </c>
    </row>
    <row r="261" spans="2:65" s="11" customFormat="1" ht="22.5" customHeight="1" x14ac:dyDescent="0.3">
      <c r="B261" s="148"/>
      <c r="C261" s="149"/>
      <c r="D261" s="149"/>
      <c r="E261" s="150" t="s">
        <v>3</v>
      </c>
      <c r="F261" s="238" t="s">
        <v>132</v>
      </c>
      <c r="G261" s="239"/>
      <c r="H261" s="239"/>
      <c r="I261" s="239"/>
      <c r="J261" s="149"/>
      <c r="K261" s="151">
        <v>158</v>
      </c>
      <c r="L261" s="149"/>
      <c r="M261" s="149"/>
      <c r="N261" s="149"/>
      <c r="O261" s="149"/>
      <c r="P261" s="149"/>
      <c r="Q261" s="149"/>
      <c r="R261" s="152"/>
      <c r="T261" s="153"/>
      <c r="U261" s="149"/>
      <c r="V261" s="149"/>
      <c r="W261" s="149"/>
      <c r="X261" s="149"/>
      <c r="Y261" s="149"/>
      <c r="Z261" s="149"/>
      <c r="AA261" s="154"/>
      <c r="AT261" s="155" t="s">
        <v>129</v>
      </c>
      <c r="AU261" s="155" t="s">
        <v>126</v>
      </c>
      <c r="AV261" s="11" t="s">
        <v>125</v>
      </c>
      <c r="AW261" s="11" t="s">
        <v>30</v>
      </c>
      <c r="AX261" s="11" t="s">
        <v>77</v>
      </c>
      <c r="AY261" s="155" t="s">
        <v>120</v>
      </c>
    </row>
    <row r="262" spans="2:65" s="1" customFormat="1" ht="22.5" customHeight="1" x14ac:dyDescent="0.3">
      <c r="B262" s="129"/>
      <c r="C262" s="164" t="s">
        <v>385</v>
      </c>
      <c r="D262" s="164" t="s">
        <v>199</v>
      </c>
      <c r="E262" s="165" t="s">
        <v>386</v>
      </c>
      <c r="F262" s="243" t="s">
        <v>387</v>
      </c>
      <c r="G262" s="244"/>
      <c r="H262" s="244"/>
      <c r="I262" s="244"/>
      <c r="J262" s="166" t="s">
        <v>211</v>
      </c>
      <c r="K262" s="167">
        <v>159.58000000000001</v>
      </c>
      <c r="L262" s="245"/>
      <c r="M262" s="244"/>
      <c r="N262" s="245">
        <f>ROUND(L262*K262,3)</f>
        <v>0</v>
      </c>
      <c r="O262" s="227"/>
      <c r="P262" s="227"/>
      <c r="Q262" s="227"/>
      <c r="R262" s="134"/>
      <c r="T262" s="135" t="s">
        <v>3</v>
      </c>
      <c r="U262" s="39" t="s">
        <v>40</v>
      </c>
      <c r="V262" s="136">
        <v>0</v>
      </c>
      <c r="W262" s="136">
        <f>V262*K262</f>
        <v>0</v>
      </c>
      <c r="X262" s="136">
        <v>2.3E-2</v>
      </c>
      <c r="Y262" s="136">
        <f>X262*K262</f>
        <v>3.6703400000000004</v>
      </c>
      <c r="Z262" s="136">
        <v>0</v>
      </c>
      <c r="AA262" s="137">
        <f>Z262*K262</f>
        <v>0</v>
      </c>
      <c r="AR262" s="16" t="s">
        <v>176</v>
      </c>
      <c r="AT262" s="16" t="s">
        <v>199</v>
      </c>
      <c r="AU262" s="16" t="s">
        <v>126</v>
      </c>
      <c r="AY262" s="16" t="s">
        <v>120</v>
      </c>
      <c r="BE262" s="138">
        <f>IF(U262="základná",N262,0)</f>
        <v>0</v>
      </c>
      <c r="BF262" s="138">
        <f>IF(U262="znížená",N262,0)</f>
        <v>0</v>
      </c>
      <c r="BG262" s="138">
        <f>IF(U262="zákl. prenesená",N262,0)</f>
        <v>0</v>
      </c>
      <c r="BH262" s="138">
        <f>IF(U262="zníž. prenesená",N262,0)</f>
        <v>0</v>
      </c>
      <c r="BI262" s="138">
        <f>IF(U262="nulová",N262,0)</f>
        <v>0</v>
      </c>
      <c r="BJ262" s="16" t="s">
        <v>126</v>
      </c>
      <c r="BK262" s="139">
        <f>ROUND(L262*K262,3)</f>
        <v>0</v>
      </c>
      <c r="BL262" s="16" t="s">
        <v>125</v>
      </c>
      <c r="BM262" s="16" t="s">
        <v>388</v>
      </c>
    </row>
    <row r="263" spans="2:65" s="1" customFormat="1" ht="31.5" customHeight="1" x14ac:dyDescent="0.3">
      <c r="B263" s="129"/>
      <c r="C263" s="130" t="s">
        <v>389</v>
      </c>
      <c r="D263" s="130" t="s">
        <v>121</v>
      </c>
      <c r="E263" s="131" t="s">
        <v>390</v>
      </c>
      <c r="F263" s="226" t="s">
        <v>391</v>
      </c>
      <c r="G263" s="227"/>
      <c r="H263" s="227"/>
      <c r="I263" s="227"/>
      <c r="J263" s="132" t="s">
        <v>124</v>
      </c>
      <c r="K263" s="133">
        <v>264</v>
      </c>
      <c r="L263" s="228"/>
      <c r="M263" s="227"/>
      <c r="N263" s="228">
        <f>ROUND(L263*K263,3)</f>
        <v>0</v>
      </c>
      <c r="O263" s="227"/>
      <c r="P263" s="227"/>
      <c r="Q263" s="227"/>
      <c r="R263" s="134"/>
      <c r="T263" s="135" t="s">
        <v>3</v>
      </c>
      <c r="U263" s="39" t="s">
        <v>40</v>
      </c>
      <c r="V263" s="136">
        <v>0.26300000000000001</v>
      </c>
      <c r="W263" s="136">
        <f>V263*K263</f>
        <v>69.432000000000002</v>
      </c>
      <c r="X263" s="136">
        <v>6.9999999999999994E-5</v>
      </c>
      <c r="Y263" s="136">
        <f>X263*K263</f>
        <v>1.848E-2</v>
      </c>
      <c r="Z263" s="136">
        <v>0</v>
      </c>
      <c r="AA263" s="137">
        <f>Z263*K263</f>
        <v>0</v>
      </c>
      <c r="AR263" s="16" t="s">
        <v>125</v>
      </c>
      <c r="AT263" s="16" t="s">
        <v>121</v>
      </c>
      <c r="AU263" s="16" t="s">
        <v>126</v>
      </c>
      <c r="AY263" s="16" t="s">
        <v>120</v>
      </c>
      <c r="BE263" s="138">
        <f>IF(U263="základná",N263,0)</f>
        <v>0</v>
      </c>
      <c r="BF263" s="138">
        <f>IF(U263="znížená",N263,0)</f>
        <v>0</v>
      </c>
      <c r="BG263" s="138">
        <f>IF(U263="zákl. prenesená",N263,0)</f>
        <v>0</v>
      </c>
      <c r="BH263" s="138">
        <f>IF(U263="zníž. prenesená",N263,0)</f>
        <v>0</v>
      </c>
      <c r="BI263" s="138">
        <f>IF(U263="nulová",N263,0)</f>
        <v>0</v>
      </c>
      <c r="BJ263" s="16" t="s">
        <v>126</v>
      </c>
      <c r="BK263" s="139">
        <f>ROUND(L263*K263,3)</f>
        <v>0</v>
      </c>
      <c r="BL263" s="16" t="s">
        <v>125</v>
      </c>
      <c r="BM263" s="16" t="s">
        <v>392</v>
      </c>
    </row>
    <row r="264" spans="2:65" s="12" customFormat="1" ht="22.5" customHeight="1" x14ac:dyDescent="0.3">
      <c r="B264" s="156"/>
      <c r="C264" s="157"/>
      <c r="D264" s="157"/>
      <c r="E264" s="158" t="s">
        <v>3</v>
      </c>
      <c r="F264" s="240" t="s">
        <v>393</v>
      </c>
      <c r="G264" s="241"/>
      <c r="H264" s="241"/>
      <c r="I264" s="241"/>
      <c r="J264" s="157"/>
      <c r="K264" s="159" t="s">
        <v>3</v>
      </c>
      <c r="L264" s="157"/>
      <c r="M264" s="157"/>
      <c r="N264" s="157"/>
      <c r="O264" s="157"/>
      <c r="P264" s="157"/>
      <c r="Q264" s="157"/>
      <c r="R264" s="160"/>
      <c r="T264" s="161"/>
      <c r="U264" s="157"/>
      <c r="V264" s="157"/>
      <c r="W264" s="157"/>
      <c r="X264" s="157"/>
      <c r="Y264" s="157"/>
      <c r="Z264" s="157"/>
      <c r="AA264" s="162"/>
      <c r="AT264" s="163" t="s">
        <v>129</v>
      </c>
      <c r="AU264" s="163" t="s">
        <v>126</v>
      </c>
      <c r="AV264" s="12" t="s">
        <v>77</v>
      </c>
      <c r="AW264" s="12" t="s">
        <v>30</v>
      </c>
      <c r="AX264" s="12" t="s">
        <v>73</v>
      </c>
      <c r="AY264" s="163" t="s">
        <v>120</v>
      </c>
    </row>
    <row r="265" spans="2:65" s="10" customFormat="1" ht="22.5" customHeight="1" x14ac:dyDescent="0.3">
      <c r="B265" s="140"/>
      <c r="C265" s="141"/>
      <c r="D265" s="141"/>
      <c r="E265" s="142" t="s">
        <v>3</v>
      </c>
      <c r="F265" s="231" t="s">
        <v>394</v>
      </c>
      <c r="G265" s="230"/>
      <c r="H265" s="230"/>
      <c r="I265" s="230"/>
      <c r="J265" s="141"/>
      <c r="K265" s="143">
        <v>264</v>
      </c>
      <c r="L265" s="141"/>
      <c r="M265" s="141"/>
      <c r="N265" s="141"/>
      <c r="O265" s="141"/>
      <c r="P265" s="141"/>
      <c r="Q265" s="141"/>
      <c r="R265" s="144"/>
      <c r="T265" s="145"/>
      <c r="U265" s="141"/>
      <c r="V265" s="141"/>
      <c r="W265" s="141"/>
      <c r="X265" s="141"/>
      <c r="Y265" s="141"/>
      <c r="Z265" s="141"/>
      <c r="AA265" s="146"/>
      <c r="AT265" s="147" t="s">
        <v>129</v>
      </c>
      <c r="AU265" s="147" t="s">
        <v>126</v>
      </c>
      <c r="AV265" s="10" t="s">
        <v>126</v>
      </c>
      <c r="AW265" s="10" t="s">
        <v>30</v>
      </c>
      <c r="AX265" s="10" t="s">
        <v>73</v>
      </c>
      <c r="AY265" s="147" t="s">
        <v>120</v>
      </c>
    </row>
    <row r="266" spans="2:65" s="11" customFormat="1" ht="22.5" customHeight="1" x14ac:dyDescent="0.3">
      <c r="B266" s="148"/>
      <c r="C266" s="149"/>
      <c r="D266" s="149"/>
      <c r="E266" s="150" t="s">
        <v>3</v>
      </c>
      <c r="F266" s="238" t="s">
        <v>132</v>
      </c>
      <c r="G266" s="239"/>
      <c r="H266" s="239"/>
      <c r="I266" s="239"/>
      <c r="J266" s="149"/>
      <c r="K266" s="151">
        <v>264</v>
      </c>
      <c r="L266" s="149"/>
      <c r="M266" s="149"/>
      <c r="N266" s="149"/>
      <c r="O266" s="149"/>
      <c r="P266" s="149"/>
      <c r="Q266" s="149"/>
      <c r="R266" s="152"/>
      <c r="T266" s="153"/>
      <c r="U266" s="149"/>
      <c r="V266" s="149"/>
      <c r="W266" s="149"/>
      <c r="X266" s="149"/>
      <c r="Y266" s="149"/>
      <c r="Z266" s="149"/>
      <c r="AA266" s="154"/>
      <c r="AT266" s="155" t="s">
        <v>129</v>
      </c>
      <c r="AU266" s="155" t="s">
        <v>126</v>
      </c>
      <c r="AV266" s="11" t="s">
        <v>125</v>
      </c>
      <c r="AW266" s="11" t="s">
        <v>30</v>
      </c>
      <c r="AX266" s="11" t="s">
        <v>77</v>
      </c>
      <c r="AY266" s="155" t="s">
        <v>120</v>
      </c>
    </row>
    <row r="267" spans="2:65" s="1" customFormat="1" ht="31.5" customHeight="1" x14ac:dyDescent="0.3">
      <c r="B267" s="129"/>
      <c r="C267" s="164" t="s">
        <v>395</v>
      </c>
      <c r="D267" s="164" t="s">
        <v>199</v>
      </c>
      <c r="E267" s="165" t="s">
        <v>396</v>
      </c>
      <c r="F267" s="243" t="s">
        <v>397</v>
      </c>
      <c r="G267" s="244"/>
      <c r="H267" s="244"/>
      <c r="I267" s="244"/>
      <c r="J267" s="166" t="s">
        <v>124</v>
      </c>
      <c r="K267" s="167">
        <v>266.64</v>
      </c>
      <c r="L267" s="245"/>
      <c r="M267" s="244"/>
      <c r="N267" s="245">
        <f>ROUND(L267*K267,3)</f>
        <v>0</v>
      </c>
      <c r="O267" s="227"/>
      <c r="P267" s="227"/>
      <c r="Q267" s="227"/>
      <c r="R267" s="134"/>
      <c r="T267" s="135" t="s">
        <v>3</v>
      </c>
      <c r="U267" s="39" t="s">
        <v>40</v>
      </c>
      <c r="V267" s="136">
        <v>0</v>
      </c>
      <c r="W267" s="136">
        <f>V267*K267</f>
        <v>0</v>
      </c>
      <c r="X267" s="136">
        <v>1E-3</v>
      </c>
      <c r="Y267" s="136">
        <f>X267*K267</f>
        <v>0.26663999999999999</v>
      </c>
      <c r="Z267" s="136">
        <v>0</v>
      </c>
      <c r="AA267" s="137">
        <f>Z267*K267</f>
        <v>0</v>
      </c>
      <c r="AR267" s="16" t="s">
        <v>176</v>
      </c>
      <c r="AT267" s="16" t="s">
        <v>199</v>
      </c>
      <c r="AU267" s="16" t="s">
        <v>126</v>
      </c>
      <c r="AY267" s="16" t="s">
        <v>120</v>
      </c>
      <c r="BE267" s="138">
        <f>IF(U267="základná",N267,0)</f>
        <v>0</v>
      </c>
      <c r="BF267" s="138">
        <f>IF(U267="znížená",N267,0)</f>
        <v>0</v>
      </c>
      <c r="BG267" s="138">
        <f>IF(U267="zákl. prenesená",N267,0)</f>
        <v>0</v>
      </c>
      <c r="BH267" s="138">
        <f>IF(U267="zníž. prenesená",N267,0)</f>
        <v>0</v>
      </c>
      <c r="BI267" s="138">
        <f>IF(U267="nulová",N267,0)</f>
        <v>0</v>
      </c>
      <c r="BJ267" s="16" t="s">
        <v>126</v>
      </c>
      <c r="BK267" s="139">
        <f>ROUND(L267*K267,3)</f>
        <v>0</v>
      </c>
      <c r="BL267" s="16" t="s">
        <v>125</v>
      </c>
      <c r="BM267" s="16" t="s">
        <v>398</v>
      </c>
    </row>
    <row r="268" spans="2:65" s="1" customFormat="1" ht="31.5" customHeight="1" x14ac:dyDescent="0.3">
      <c r="B268" s="129"/>
      <c r="C268" s="130" t="s">
        <v>399</v>
      </c>
      <c r="D268" s="130" t="s">
        <v>121</v>
      </c>
      <c r="E268" s="131" t="s">
        <v>400</v>
      </c>
      <c r="F268" s="226" t="s">
        <v>401</v>
      </c>
      <c r="G268" s="227"/>
      <c r="H268" s="227"/>
      <c r="I268" s="227"/>
      <c r="J268" s="132" t="s">
        <v>202</v>
      </c>
      <c r="K268" s="133">
        <v>1.71</v>
      </c>
      <c r="L268" s="228"/>
      <c r="M268" s="227"/>
      <c r="N268" s="228">
        <f>ROUND(L268*K268,3)</f>
        <v>0</v>
      </c>
      <c r="O268" s="227"/>
      <c r="P268" s="227"/>
      <c r="Q268" s="227"/>
      <c r="R268" s="134"/>
      <c r="T268" s="135" t="s">
        <v>3</v>
      </c>
      <c r="U268" s="39" t="s">
        <v>40</v>
      </c>
      <c r="V268" s="136">
        <v>7.5999999999999998E-2</v>
      </c>
      <c r="W268" s="136">
        <f>V268*K268</f>
        <v>0.12995999999999999</v>
      </c>
      <c r="X268" s="136">
        <v>0</v>
      </c>
      <c r="Y268" s="136">
        <f>X268*K268</f>
        <v>0</v>
      </c>
      <c r="Z268" s="136">
        <v>0</v>
      </c>
      <c r="AA268" s="137">
        <f>Z268*K268</f>
        <v>0</v>
      </c>
      <c r="AR268" s="16" t="s">
        <v>125</v>
      </c>
      <c r="AT268" s="16" t="s">
        <v>121</v>
      </c>
      <c r="AU268" s="16" t="s">
        <v>126</v>
      </c>
      <c r="AY268" s="16" t="s">
        <v>120</v>
      </c>
      <c r="BE268" s="138">
        <f>IF(U268="základná",N268,0)</f>
        <v>0</v>
      </c>
      <c r="BF268" s="138">
        <f>IF(U268="znížená",N268,0)</f>
        <v>0</v>
      </c>
      <c r="BG268" s="138">
        <f>IF(U268="zákl. prenesená",N268,0)</f>
        <v>0</v>
      </c>
      <c r="BH268" s="138">
        <f>IF(U268="zníž. prenesená",N268,0)</f>
        <v>0</v>
      </c>
      <c r="BI268" s="138">
        <f>IF(U268="nulová",N268,0)</f>
        <v>0</v>
      </c>
      <c r="BJ268" s="16" t="s">
        <v>126</v>
      </c>
      <c r="BK268" s="139">
        <f>ROUND(L268*K268,3)</f>
        <v>0</v>
      </c>
      <c r="BL268" s="16" t="s">
        <v>125</v>
      </c>
      <c r="BM268" s="16" t="s">
        <v>402</v>
      </c>
    </row>
    <row r="269" spans="2:65" s="1" customFormat="1" ht="31.5" customHeight="1" x14ac:dyDescent="0.3">
      <c r="B269" s="129"/>
      <c r="C269" s="130" t="s">
        <v>403</v>
      </c>
      <c r="D269" s="130" t="s">
        <v>121</v>
      </c>
      <c r="E269" s="131" t="s">
        <v>404</v>
      </c>
      <c r="F269" s="226" t="s">
        <v>405</v>
      </c>
      <c r="G269" s="227"/>
      <c r="H269" s="227"/>
      <c r="I269" s="227"/>
      <c r="J269" s="132" t="s">
        <v>202</v>
      </c>
      <c r="K269" s="133">
        <v>11.97</v>
      </c>
      <c r="L269" s="228"/>
      <c r="M269" s="227"/>
      <c r="N269" s="228">
        <f>ROUND(L269*K269,3)</f>
        <v>0</v>
      </c>
      <c r="O269" s="227"/>
      <c r="P269" s="227"/>
      <c r="Q269" s="227"/>
      <c r="R269" s="134"/>
      <c r="T269" s="135" t="s">
        <v>3</v>
      </c>
      <c r="U269" s="39" t="s">
        <v>40</v>
      </c>
      <c r="V269" s="136">
        <v>8.9999999999999993E-3</v>
      </c>
      <c r="W269" s="136">
        <f>V269*K269</f>
        <v>0.10772999999999999</v>
      </c>
      <c r="X269" s="136">
        <v>0</v>
      </c>
      <c r="Y269" s="136">
        <f>X269*K269</f>
        <v>0</v>
      </c>
      <c r="Z269" s="136">
        <v>0</v>
      </c>
      <c r="AA269" s="137">
        <f>Z269*K269</f>
        <v>0</v>
      </c>
      <c r="AR269" s="16" t="s">
        <v>125</v>
      </c>
      <c r="AT269" s="16" t="s">
        <v>121</v>
      </c>
      <c r="AU269" s="16" t="s">
        <v>126</v>
      </c>
      <c r="AY269" s="16" t="s">
        <v>120</v>
      </c>
      <c r="BE269" s="138">
        <f>IF(U269="základná",N269,0)</f>
        <v>0</v>
      </c>
      <c r="BF269" s="138">
        <f>IF(U269="znížená",N269,0)</f>
        <v>0</v>
      </c>
      <c r="BG269" s="138">
        <f>IF(U269="zákl. prenesená",N269,0)</f>
        <v>0</v>
      </c>
      <c r="BH269" s="138">
        <f>IF(U269="zníž. prenesená",N269,0)</f>
        <v>0</v>
      </c>
      <c r="BI269" s="138">
        <f>IF(U269="nulová",N269,0)</f>
        <v>0</v>
      </c>
      <c r="BJ269" s="16" t="s">
        <v>126</v>
      </c>
      <c r="BK269" s="139">
        <f>ROUND(L269*K269,3)</f>
        <v>0</v>
      </c>
      <c r="BL269" s="16" t="s">
        <v>125</v>
      </c>
      <c r="BM269" s="16" t="s">
        <v>406</v>
      </c>
    </row>
    <row r="270" spans="2:65" s="1" customFormat="1" ht="31.5" customHeight="1" x14ac:dyDescent="0.3">
      <c r="B270" s="129"/>
      <c r="C270" s="130" t="s">
        <v>407</v>
      </c>
      <c r="D270" s="130" t="s">
        <v>121</v>
      </c>
      <c r="E270" s="131" t="s">
        <v>408</v>
      </c>
      <c r="F270" s="226" t="s">
        <v>409</v>
      </c>
      <c r="G270" s="227"/>
      <c r="H270" s="227"/>
      <c r="I270" s="227"/>
      <c r="J270" s="132" t="s">
        <v>202</v>
      </c>
      <c r="K270" s="133">
        <v>1.71</v>
      </c>
      <c r="L270" s="228"/>
      <c r="M270" s="227"/>
      <c r="N270" s="228">
        <f>ROUND(L270*K270,3)</f>
        <v>0</v>
      </c>
      <c r="O270" s="227"/>
      <c r="P270" s="227"/>
      <c r="Q270" s="227"/>
      <c r="R270" s="134"/>
      <c r="T270" s="135" t="s">
        <v>3</v>
      </c>
      <c r="U270" s="39" t="s">
        <v>40</v>
      </c>
      <c r="V270" s="136">
        <v>0</v>
      </c>
      <c r="W270" s="136">
        <f>V270*K270</f>
        <v>0</v>
      </c>
      <c r="X270" s="136">
        <v>0</v>
      </c>
      <c r="Y270" s="136">
        <f>X270*K270</f>
        <v>0</v>
      </c>
      <c r="Z270" s="136">
        <v>0</v>
      </c>
      <c r="AA270" s="137">
        <f>Z270*K270</f>
        <v>0</v>
      </c>
      <c r="AR270" s="16" t="s">
        <v>125</v>
      </c>
      <c r="AT270" s="16" t="s">
        <v>121</v>
      </c>
      <c r="AU270" s="16" t="s">
        <v>126</v>
      </c>
      <c r="AY270" s="16" t="s">
        <v>120</v>
      </c>
      <c r="BE270" s="138">
        <f>IF(U270="základná",N270,0)</f>
        <v>0</v>
      </c>
      <c r="BF270" s="138">
        <f>IF(U270="znížená",N270,0)</f>
        <v>0</v>
      </c>
      <c r="BG270" s="138">
        <f>IF(U270="zákl. prenesená",N270,0)</f>
        <v>0</v>
      </c>
      <c r="BH270" s="138">
        <f>IF(U270="zníž. prenesená",N270,0)</f>
        <v>0</v>
      </c>
      <c r="BI270" s="138">
        <f>IF(U270="nulová",N270,0)</f>
        <v>0</v>
      </c>
      <c r="BJ270" s="16" t="s">
        <v>126</v>
      </c>
      <c r="BK270" s="139">
        <f>ROUND(L270*K270,3)</f>
        <v>0</v>
      </c>
      <c r="BL270" s="16" t="s">
        <v>125</v>
      </c>
      <c r="BM270" s="16" t="s">
        <v>410</v>
      </c>
    </row>
    <row r="271" spans="2:65" s="9" customFormat="1" ht="29.85" customHeight="1" x14ac:dyDescent="0.3">
      <c r="B271" s="118"/>
      <c r="C271" s="119"/>
      <c r="D271" s="128" t="s">
        <v>98</v>
      </c>
      <c r="E271" s="128"/>
      <c r="F271" s="128"/>
      <c r="G271" s="128"/>
      <c r="H271" s="128"/>
      <c r="I271" s="128"/>
      <c r="J271" s="128"/>
      <c r="K271" s="128"/>
      <c r="L271" s="128"/>
      <c r="M271" s="128"/>
      <c r="N271" s="246">
        <f>BK271</f>
        <v>0</v>
      </c>
      <c r="O271" s="247"/>
      <c r="P271" s="247"/>
      <c r="Q271" s="247"/>
      <c r="R271" s="121"/>
      <c r="T271" s="122"/>
      <c r="U271" s="119"/>
      <c r="V271" s="119"/>
      <c r="W271" s="123">
        <f>W272</f>
        <v>51.643375999999996</v>
      </c>
      <c r="X271" s="119"/>
      <c r="Y271" s="123">
        <f>Y272</f>
        <v>0</v>
      </c>
      <c r="Z271" s="119"/>
      <c r="AA271" s="124">
        <f>AA272</f>
        <v>0</v>
      </c>
      <c r="AR271" s="125" t="s">
        <v>77</v>
      </c>
      <c r="AT271" s="126" t="s">
        <v>72</v>
      </c>
      <c r="AU271" s="126" t="s">
        <v>77</v>
      </c>
      <c r="AY271" s="125" t="s">
        <v>120</v>
      </c>
      <c r="BK271" s="127">
        <f>BK272</f>
        <v>0</v>
      </c>
    </row>
    <row r="272" spans="2:65" s="1" customFormat="1" ht="31.5" customHeight="1" x14ac:dyDescent="0.3">
      <c r="B272" s="129"/>
      <c r="C272" s="130" t="s">
        <v>411</v>
      </c>
      <c r="D272" s="130" t="s">
        <v>121</v>
      </c>
      <c r="E272" s="131" t="s">
        <v>412</v>
      </c>
      <c r="F272" s="226" t="s">
        <v>413</v>
      </c>
      <c r="G272" s="227"/>
      <c r="H272" s="227"/>
      <c r="I272" s="227"/>
      <c r="J272" s="132" t="s">
        <v>202</v>
      </c>
      <c r="K272" s="133">
        <v>501.392</v>
      </c>
      <c r="L272" s="228"/>
      <c r="M272" s="227"/>
      <c r="N272" s="228">
        <f>ROUND(L272*K272,3)</f>
        <v>0</v>
      </c>
      <c r="O272" s="227"/>
      <c r="P272" s="227"/>
      <c r="Q272" s="227"/>
      <c r="R272" s="134"/>
      <c r="T272" s="135" t="s">
        <v>3</v>
      </c>
      <c r="U272" s="39" t="s">
        <v>40</v>
      </c>
      <c r="V272" s="136">
        <v>0.10299999999999999</v>
      </c>
      <c r="W272" s="136">
        <f>V272*K272</f>
        <v>51.643375999999996</v>
      </c>
      <c r="X272" s="136">
        <v>0</v>
      </c>
      <c r="Y272" s="136">
        <f>X272*K272</f>
        <v>0</v>
      </c>
      <c r="Z272" s="136">
        <v>0</v>
      </c>
      <c r="AA272" s="137">
        <f>Z272*K272</f>
        <v>0</v>
      </c>
      <c r="AR272" s="16" t="s">
        <v>125</v>
      </c>
      <c r="AT272" s="16" t="s">
        <v>121</v>
      </c>
      <c r="AU272" s="16" t="s">
        <v>126</v>
      </c>
      <c r="AY272" s="16" t="s">
        <v>120</v>
      </c>
      <c r="BE272" s="138">
        <f>IF(U272="základná",N272,0)</f>
        <v>0</v>
      </c>
      <c r="BF272" s="138">
        <f>IF(U272="znížená",N272,0)</f>
        <v>0</v>
      </c>
      <c r="BG272" s="138">
        <f>IF(U272="zákl. prenesená",N272,0)</f>
        <v>0</v>
      </c>
      <c r="BH272" s="138">
        <f>IF(U272="zníž. prenesená",N272,0)</f>
        <v>0</v>
      </c>
      <c r="BI272" s="138">
        <f>IF(U272="nulová",N272,0)</f>
        <v>0</v>
      </c>
      <c r="BJ272" s="16" t="s">
        <v>126</v>
      </c>
      <c r="BK272" s="139">
        <f>ROUND(L272*K272,3)</f>
        <v>0</v>
      </c>
      <c r="BL272" s="16" t="s">
        <v>125</v>
      </c>
      <c r="BM272" s="16" t="s">
        <v>414</v>
      </c>
    </row>
    <row r="273" spans="2:65" s="9" customFormat="1" ht="37.35" customHeight="1" x14ac:dyDescent="0.35">
      <c r="B273" s="118"/>
      <c r="C273" s="119"/>
      <c r="D273" s="120" t="s">
        <v>99</v>
      </c>
      <c r="E273" s="120"/>
      <c r="F273" s="120"/>
      <c r="G273" s="120"/>
      <c r="H273" s="120"/>
      <c r="I273" s="120"/>
      <c r="J273" s="120"/>
      <c r="K273" s="120"/>
      <c r="L273" s="120"/>
      <c r="M273" s="120"/>
      <c r="N273" s="251">
        <f>BK273</f>
        <v>0</v>
      </c>
      <c r="O273" s="252"/>
      <c r="P273" s="252"/>
      <c r="Q273" s="252"/>
      <c r="R273" s="121"/>
      <c r="T273" s="122"/>
      <c r="U273" s="119"/>
      <c r="V273" s="119"/>
      <c r="W273" s="123">
        <f>W274</f>
        <v>174.04838100000001</v>
      </c>
      <c r="X273" s="119"/>
      <c r="Y273" s="123">
        <f>Y274</f>
        <v>17.107343200000003</v>
      </c>
      <c r="Z273" s="119"/>
      <c r="AA273" s="124">
        <f>AA274</f>
        <v>1.71</v>
      </c>
      <c r="AR273" s="125" t="s">
        <v>126</v>
      </c>
      <c r="AT273" s="126" t="s">
        <v>72</v>
      </c>
      <c r="AU273" s="126" t="s">
        <v>73</v>
      </c>
      <c r="AY273" s="125" t="s">
        <v>120</v>
      </c>
      <c r="BK273" s="127">
        <f>BK274</f>
        <v>0</v>
      </c>
    </row>
    <row r="274" spans="2:65" s="9" customFormat="1" ht="19.899999999999999" customHeight="1" x14ac:dyDescent="0.3">
      <c r="B274" s="118"/>
      <c r="C274" s="119"/>
      <c r="D274" s="128" t="s">
        <v>100</v>
      </c>
      <c r="E274" s="128"/>
      <c r="F274" s="128"/>
      <c r="G274" s="128"/>
      <c r="H274" s="128"/>
      <c r="I274" s="128"/>
      <c r="J274" s="128"/>
      <c r="K274" s="128"/>
      <c r="L274" s="128"/>
      <c r="M274" s="128"/>
      <c r="N274" s="236">
        <f>BK274</f>
        <v>0</v>
      </c>
      <c r="O274" s="237"/>
      <c r="P274" s="237"/>
      <c r="Q274" s="237"/>
      <c r="R274" s="121"/>
      <c r="T274" s="122"/>
      <c r="U274" s="119"/>
      <c r="V274" s="119"/>
      <c r="W274" s="123">
        <f>SUM(W275:W288)</f>
        <v>174.04838100000001</v>
      </c>
      <c r="X274" s="119"/>
      <c r="Y274" s="123">
        <f>SUM(Y275:Y288)</f>
        <v>17.107343200000003</v>
      </c>
      <c r="Z274" s="119"/>
      <c r="AA274" s="124">
        <f>SUM(AA275:AA288)</f>
        <v>1.71</v>
      </c>
      <c r="AR274" s="125" t="s">
        <v>126</v>
      </c>
      <c r="AT274" s="126" t="s">
        <v>72</v>
      </c>
      <c r="AU274" s="126" t="s">
        <v>77</v>
      </c>
      <c r="AY274" s="125" t="s">
        <v>120</v>
      </c>
      <c r="BK274" s="127">
        <f>SUM(BK275:BK288)</f>
        <v>0</v>
      </c>
    </row>
    <row r="275" spans="2:65" s="1" customFormat="1" ht="31.5" customHeight="1" x14ac:dyDescent="0.3">
      <c r="B275" s="129"/>
      <c r="C275" s="130" t="s">
        <v>415</v>
      </c>
      <c r="D275" s="130" t="s">
        <v>121</v>
      </c>
      <c r="E275" s="131" t="s">
        <v>416</v>
      </c>
      <c r="F275" s="226" t="s">
        <v>417</v>
      </c>
      <c r="G275" s="227"/>
      <c r="H275" s="227"/>
      <c r="I275" s="227"/>
      <c r="J275" s="132" t="s">
        <v>258</v>
      </c>
      <c r="K275" s="133">
        <v>78.319999999999993</v>
      </c>
      <c r="L275" s="228"/>
      <c r="M275" s="227"/>
      <c r="N275" s="228">
        <f>ROUND(L275*K275,3)</f>
        <v>0</v>
      </c>
      <c r="O275" s="227"/>
      <c r="P275" s="227"/>
      <c r="Q275" s="227"/>
      <c r="R275" s="134"/>
      <c r="T275" s="135" t="s">
        <v>3</v>
      </c>
      <c r="U275" s="39" t="s">
        <v>40</v>
      </c>
      <c r="V275" s="136">
        <v>0.55600000000000005</v>
      </c>
      <c r="W275" s="136">
        <f>V275*K275</f>
        <v>43.545920000000002</v>
      </c>
      <c r="X275" s="136">
        <v>1.0000000000000001E-5</v>
      </c>
      <c r="Y275" s="136">
        <f>X275*K275</f>
        <v>7.8319999999999996E-4</v>
      </c>
      <c r="Z275" s="136">
        <v>0</v>
      </c>
      <c r="AA275" s="137">
        <f>Z275*K275</f>
        <v>0</v>
      </c>
      <c r="AR275" s="16" t="s">
        <v>217</v>
      </c>
      <c r="AT275" s="16" t="s">
        <v>121</v>
      </c>
      <c r="AU275" s="16" t="s">
        <v>126</v>
      </c>
      <c r="AY275" s="16" t="s">
        <v>120</v>
      </c>
      <c r="BE275" s="138">
        <f>IF(U275="základná",N275,0)</f>
        <v>0</v>
      </c>
      <c r="BF275" s="138">
        <f>IF(U275="znížená",N275,0)</f>
        <v>0</v>
      </c>
      <c r="BG275" s="138">
        <f>IF(U275="zákl. prenesená",N275,0)</f>
        <v>0</v>
      </c>
      <c r="BH275" s="138">
        <f>IF(U275="zníž. prenesená",N275,0)</f>
        <v>0</v>
      </c>
      <c r="BI275" s="138">
        <f>IF(U275="nulová",N275,0)</f>
        <v>0</v>
      </c>
      <c r="BJ275" s="16" t="s">
        <v>126</v>
      </c>
      <c r="BK275" s="139">
        <f>ROUND(L275*K275,3)</f>
        <v>0</v>
      </c>
      <c r="BL275" s="16" t="s">
        <v>217</v>
      </c>
      <c r="BM275" s="16" t="s">
        <v>418</v>
      </c>
    </row>
    <row r="276" spans="2:65" s="12" customFormat="1" ht="22.5" customHeight="1" x14ac:dyDescent="0.3">
      <c r="B276" s="156"/>
      <c r="C276" s="157"/>
      <c r="D276" s="157"/>
      <c r="E276" s="158" t="s">
        <v>3</v>
      </c>
      <c r="F276" s="240" t="s">
        <v>419</v>
      </c>
      <c r="G276" s="241"/>
      <c r="H276" s="241"/>
      <c r="I276" s="241"/>
      <c r="J276" s="157"/>
      <c r="K276" s="159" t="s">
        <v>3</v>
      </c>
      <c r="L276" s="157"/>
      <c r="M276" s="157"/>
      <c r="N276" s="157"/>
      <c r="O276" s="157"/>
      <c r="P276" s="157"/>
      <c r="Q276" s="157"/>
      <c r="R276" s="160"/>
      <c r="T276" s="161"/>
      <c r="U276" s="157"/>
      <c r="V276" s="157"/>
      <c r="W276" s="157"/>
      <c r="X276" s="157"/>
      <c r="Y276" s="157"/>
      <c r="Z276" s="157"/>
      <c r="AA276" s="162"/>
      <c r="AT276" s="163" t="s">
        <v>129</v>
      </c>
      <c r="AU276" s="163" t="s">
        <v>126</v>
      </c>
      <c r="AV276" s="12" t="s">
        <v>77</v>
      </c>
      <c r="AW276" s="12" t="s">
        <v>30</v>
      </c>
      <c r="AX276" s="12" t="s">
        <v>73</v>
      </c>
      <c r="AY276" s="163" t="s">
        <v>120</v>
      </c>
    </row>
    <row r="277" spans="2:65" s="10" customFormat="1" ht="22.5" customHeight="1" x14ac:dyDescent="0.3">
      <c r="B277" s="140"/>
      <c r="C277" s="141"/>
      <c r="D277" s="141"/>
      <c r="E277" s="142" t="s">
        <v>3</v>
      </c>
      <c r="F277" s="231" t="s">
        <v>420</v>
      </c>
      <c r="G277" s="230"/>
      <c r="H277" s="230"/>
      <c r="I277" s="230"/>
      <c r="J277" s="141"/>
      <c r="K277" s="143">
        <v>78.319999999999993</v>
      </c>
      <c r="L277" s="141"/>
      <c r="M277" s="141"/>
      <c r="N277" s="141"/>
      <c r="O277" s="141"/>
      <c r="P277" s="141"/>
      <c r="Q277" s="141"/>
      <c r="R277" s="144"/>
      <c r="T277" s="145"/>
      <c r="U277" s="141"/>
      <c r="V277" s="141"/>
      <c r="W277" s="141"/>
      <c r="X277" s="141"/>
      <c r="Y277" s="141"/>
      <c r="Z277" s="141"/>
      <c r="AA277" s="146"/>
      <c r="AT277" s="147" t="s">
        <v>129</v>
      </c>
      <c r="AU277" s="147" t="s">
        <v>126</v>
      </c>
      <c r="AV277" s="10" t="s">
        <v>126</v>
      </c>
      <c r="AW277" s="10" t="s">
        <v>30</v>
      </c>
      <c r="AX277" s="10" t="s">
        <v>73</v>
      </c>
      <c r="AY277" s="147" t="s">
        <v>120</v>
      </c>
    </row>
    <row r="278" spans="2:65" s="11" customFormat="1" ht="22.5" customHeight="1" x14ac:dyDescent="0.3">
      <c r="B278" s="148"/>
      <c r="C278" s="149"/>
      <c r="D278" s="149"/>
      <c r="E278" s="150" t="s">
        <v>3</v>
      </c>
      <c r="F278" s="238" t="s">
        <v>132</v>
      </c>
      <c r="G278" s="239"/>
      <c r="H278" s="239"/>
      <c r="I278" s="239"/>
      <c r="J278" s="149"/>
      <c r="K278" s="151">
        <v>78.319999999999993</v>
      </c>
      <c r="L278" s="149"/>
      <c r="M278" s="149"/>
      <c r="N278" s="149"/>
      <c r="O278" s="149"/>
      <c r="P278" s="149"/>
      <c r="Q278" s="149"/>
      <c r="R278" s="152"/>
      <c r="T278" s="153"/>
      <c r="U278" s="149"/>
      <c r="V278" s="149"/>
      <c r="W278" s="149"/>
      <c r="X278" s="149"/>
      <c r="Y278" s="149"/>
      <c r="Z278" s="149"/>
      <c r="AA278" s="154"/>
      <c r="AT278" s="155" t="s">
        <v>129</v>
      </c>
      <c r="AU278" s="155" t="s">
        <v>126</v>
      </c>
      <c r="AV278" s="11" t="s">
        <v>125</v>
      </c>
      <c r="AW278" s="11" t="s">
        <v>30</v>
      </c>
      <c r="AX278" s="11" t="s">
        <v>77</v>
      </c>
      <c r="AY278" s="155" t="s">
        <v>120</v>
      </c>
    </row>
    <row r="279" spans="2:65" s="1" customFormat="1" ht="69.75" customHeight="1" x14ac:dyDescent="0.3">
      <c r="B279" s="129"/>
      <c r="C279" s="164" t="s">
        <v>421</v>
      </c>
      <c r="D279" s="164" t="s">
        <v>199</v>
      </c>
      <c r="E279" s="165" t="s">
        <v>422</v>
      </c>
      <c r="F279" s="243" t="s">
        <v>423</v>
      </c>
      <c r="G279" s="244"/>
      <c r="H279" s="244"/>
      <c r="I279" s="244"/>
      <c r="J279" s="166" t="s">
        <v>258</v>
      </c>
      <c r="K279" s="167">
        <v>78.319999999999993</v>
      </c>
      <c r="L279" s="245"/>
      <c r="M279" s="244"/>
      <c r="N279" s="245">
        <f>ROUND(L279*K279,3)</f>
        <v>0</v>
      </c>
      <c r="O279" s="227"/>
      <c r="P279" s="227"/>
      <c r="Q279" s="227"/>
      <c r="R279" s="134"/>
      <c r="T279" s="135" t="s">
        <v>3</v>
      </c>
      <c r="U279" s="39" t="s">
        <v>40</v>
      </c>
      <c r="V279" s="136">
        <v>0</v>
      </c>
      <c r="W279" s="136">
        <f>V279*K279</f>
        <v>0</v>
      </c>
      <c r="X279" s="136">
        <v>7.4999999999999997E-2</v>
      </c>
      <c r="Y279" s="136">
        <f>X279*K279</f>
        <v>5.8739999999999997</v>
      </c>
      <c r="Z279" s="136">
        <v>0</v>
      </c>
      <c r="AA279" s="137">
        <f>Z279*K279</f>
        <v>0</v>
      </c>
      <c r="AR279" s="16" t="s">
        <v>291</v>
      </c>
      <c r="AT279" s="16" t="s">
        <v>199</v>
      </c>
      <c r="AU279" s="16" t="s">
        <v>126</v>
      </c>
      <c r="AY279" s="16" t="s">
        <v>120</v>
      </c>
      <c r="BE279" s="138">
        <f>IF(U279="základná",N279,0)</f>
        <v>0</v>
      </c>
      <c r="BF279" s="138">
        <f>IF(U279="znížená",N279,0)</f>
        <v>0</v>
      </c>
      <c r="BG279" s="138">
        <f>IF(U279="zákl. prenesená",N279,0)</f>
        <v>0</v>
      </c>
      <c r="BH279" s="138">
        <f>IF(U279="zníž. prenesená",N279,0)</f>
        <v>0</v>
      </c>
      <c r="BI279" s="138">
        <f>IF(U279="nulová",N279,0)</f>
        <v>0</v>
      </c>
      <c r="BJ279" s="16" t="s">
        <v>126</v>
      </c>
      <c r="BK279" s="139">
        <f>ROUND(L279*K279,3)</f>
        <v>0</v>
      </c>
      <c r="BL279" s="16" t="s">
        <v>217</v>
      </c>
      <c r="BM279" s="16" t="s">
        <v>424</v>
      </c>
    </row>
    <row r="280" spans="2:65" s="1" customFormat="1" ht="22.5" customHeight="1" x14ac:dyDescent="0.3">
      <c r="B280" s="129"/>
      <c r="C280" s="130" t="s">
        <v>425</v>
      </c>
      <c r="D280" s="130" t="s">
        <v>121</v>
      </c>
      <c r="E280" s="131" t="s">
        <v>426</v>
      </c>
      <c r="F280" s="226" t="s">
        <v>427</v>
      </c>
      <c r="G280" s="227"/>
      <c r="H280" s="227"/>
      <c r="I280" s="227"/>
      <c r="J280" s="132" t="s">
        <v>211</v>
      </c>
      <c r="K280" s="133">
        <v>2</v>
      </c>
      <c r="L280" s="228"/>
      <c r="M280" s="227"/>
      <c r="N280" s="228">
        <f>ROUND(L280*K280,3)</f>
        <v>0</v>
      </c>
      <c r="O280" s="227"/>
      <c r="P280" s="227"/>
      <c r="Q280" s="227"/>
      <c r="R280" s="134"/>
      <c r="T280" s="135" t="s">
        <v>3</v>
      </c>
      <c r="U280" s="39" t="s">
        <v>40</v>
      </c>
      <c r="V280" s="136">
        <v>0.13902</v>
      </c>
      <c r="W280" s="136">
        <f>V280*K280</f>
        <v>0.27804000000000001</v>
      </c>
      <c r="X280" s="136">
        <v>1.0000000000000001E-5</v>
      </c>
      <c r="Y280" s="136">
        <f>X280*K280</f>
        <v>2.0000000000000002E-5</v>
      </c>
      <c r="Z280" s="136">
        <v>0</v>
      </c>
      <c r="AA280" s="137">
        <f>Z280*K280</f>
        <v>0</v>
      </c>
      <c r="AR280" s="16" t="s">
        <v>217</v>
      </c>
      <c r="AT280" s="16" t="s">
        <v>121</v>
      </c>
      <c r="AU280" s="16" t="s">
        <v>126</v>
      </c>
      <c r="AY280" s="16" t="s">
        <v>120</v>
      </c>
      <c r="BE280" s="138">
        <f>IF(U280="základná",N280,0)</f>
        <v>0</v>
      </c>
      <c r="BF280" s="138">
        <f>IF(U280="znížená",N280,0)</f>
        <v>0</v>
      </c>
      <c r="BG280" s="138">
        <f>IF(U280="zákl. prenesená",N280,0)</f>
        <v>0</v>
      </c>
      <c r="BH280" s="138">
        <f>IF(U280="zníž. prenesená",N280,0)</f>
        <v>0</v>
      </c>
      <c r="BI280" s="138">
        <f>IF(U280="nulová",N280,0)</f>
        <v>0</v>
      </c>
      <c r="BJ280" s="16" t="s">
        <v>126</v>
      </c>
      <c r="BK280" s="139">
        <f>ROUND(L280*K280,3)</f>
        <v>0</v>
      </c>
      <c r="BL280" s="16" t="s">
        <v>217</v>
      </c>
      <c r="BM280" s="16" t="s">
        <v>428</v>
      </c>
    </row>
    <row r="281" spans="2:65" s="1" customFormat="1" ht="22.5" customHeight="1" x14ac:dyDescent="0.3">
      <c r="B281" s="129"/>
      <c r="C281" s="164" t="s">
        <v>429</v>
      </c>
      <c r="D281" s="164" t="s">
        <v>199</v>
      </c>
      <c r="E281" s="165" t="s">
        <v>430</v>
      </c>
      <c r="F281" s="243" t="s">
        <v>431</v>
      </c>
      <c r="G281" s="244"/>
      <c r="H281" s="244"/>
      <c r="I281" s="244"/>
      <c r="J281" s="166" t="s">
        <v>211</v>
      </c>
      <c r="K281" s="167">
        <v>2</v>
      </c>
      <c r="L281" s="245"/>
      <c r="M281" s="244"/>
      <c r="N281" s="245">
        <f>ROUND(L281*K281,3)</f>
        <v>0</v>
      </c>
      <c r="O281" s="227"/>
      <c r="P281" s="227"/>
      <c r="Q281" s="227"/>
      <c r="R281" s="134"/>
      <c r="T281" s="135" t="s">
        <v>3</v>
      </c>
      <c r="U281" s="39" t="s">
        <v>40</v>
      </c>
      <c r="V281" s="136">
        <v>0</v>
      </c>
      <c r="W281" s="136">
        <f>V281*K281</f>
        <v>0</v>
      </c>
      <c r="X281" s="136">
        <v>6.2700000000000004E-3</v>
      </c>
      <c r="Y281" s="136">
        <f>X281*K281</f>
        <v>1.2540000000000001E-2</v>
      </c>
      <c r="Z281" s="136">
        <v>0</v>
      </c>
      <c r="AA281" s="137">
        <f>Z281*K281</f>
        <v>0</v>
      </c>
      <c r="AR281" s="16" t="s">
        <v>291</v>
      </c>
      <c r="AT281" s="16" t="s">
        <v>199</v>
      </c>
      <c r="AU281" s="16" t="s">
        <v>126</v>
      </c>
      <c r="AY281" s="16" t="s">
        <v>120</v>
      </c>
      <c r="BE281" s="138">
        <f>IF(U281="základná",N281,0)</f>
        <v>0</v>
      </c>
      <c r="BF281" s="138">
        <f>IF(U281="znížená",N281,0)</f>
        <v>0</v>
      </c>
      <c r="BG281" s="138">
        <f>IF(U281="zákl. prenesená",N281,0)</f>
        <v>0</v>
      </c>
      <c r="BH281" s="138">
        <f>IF(U281="zníž. prenesená",N281,0)</f>
        <v>0</v>
      </c>
      <c r="BI281" s="138">
        <f>IF(U281="nulová",N281,0)</f>
        <v>0</v>
      </c>
      <c r="BJ281" s="16" t="s">
        <v>126</v>
      </c>
      <c r="BK281" s="139">
        <f>ROUND(L281*K281,3)</f>
        <v>0</v>
      </c>
      <c r="BL281" s="16" t="s">
        <v>217</v>
      </c>
      <c r="BM281" s="16" t="s">
        <v>432</v>
      </c>
    </row>
    <row r="282" spans="2:65" s="1" customFormat="1" ht="44.25" customHeight="1" x14ac:dyDescent="0.3">
      <c r="B282" s="129"/>
      <c r="C282" s="130" t="s">
        <v>433</v>
      </c>
      <c r="D282" s="130" t="s">
        <v>121</v>
      </c>
      <c r="E282" s="131" t="s">
        <v>434</v>
      </c>
      <c r="F282" s="226" t="s">
        <v>435</v>
      </c>
      <c r="G282" s="227"/>
      <c r="H282" s="227"/>
      <c r="I282" s="227"/>
      <c r="J282" s="132" t="s">
        <v>258</v>
      </c>
      <c r="K282" s="133">
        <v>90</v>
      </c>
      <c r="L282" s="228"/>
      <c r="M282" s="227"/>
      <c r="N282" s="228">
        <f>ROUND(L282*K282,3)</f>
        <v>0</v>
      </c>
      <c r="O282" s="227"/>
      <c r="P282" s="227"/>
      <c r="Q282" s="227"/>
      <c r="R282" s="134"/>
      <c r="T282" s="135" t="s">
        <v>3</v>
      </c>
      <c r="U282" s="39" t="s">
        <v>40</v>
      </c>
      <c r="V282" s="136">
        <v>0.28499999999999998</v>
      </c>
      <c r="W282" s="136">
        <f>V282*K282</f>
        <v>25.65</v>
      </c>
      <c r="X282" s="136">
        <v>0</v>
      </c>
      <c r="Y282" s="136">
        <f>X282*K282</f>
        <v>0</v>
      </c>
      <c r="Z282" s="136">
        <v>1.9E-2</v>
      </c>
      <c r="AA282" s="137">
        <f>Z282*K282</f>
        <v>1.71</v>
      </c>
      <c r="AR282" s="16" t="s">
        <v>217</v>
      </c>
      <c r="AT282" s="16" t="s">
        <v>121</v>
      </c>
      <c r="AU282" s="16" t="s">
        <v>126</v>
      </c>
      <c r="AY282" s="16" t="s">
        <v>120</v>
      </c>
      <c r="BE282" s="138">
        <f>IF(U282="základná",N282,0)</f>
        <v>0</v>
      </c>
      <c r="BF282" s="138">
        <f>IF(U282="znížená",N282,0)</f>
        <v>0</v>
      </c>
      <c r="BG282" s="138">
        <f>IF(U282="zákl. prenesená",N282,0)</f>
        <v>0</v>
      </c>
      <c r="BH282" s="138">
        <f>IF(U282="zníž. prenesená",N282,0)</f>
        <v>0</v>
      </c>
      <c r="BI282" s="138">
        <f>IF(U282="nulová",N282,0)</f>
        <v>0</v>
      </c>
      <c r="BJ282" s="16" t="s">
        <v>126</v>
      </c>
      <c r="BK282" s="139">
        <f>ROUND(L282*K282,3)</f>
        <v>0</v>
      </c>
      <c r="BL282" s="16" t="s">
        <v>217</v>
      </c>
      <c r="BM282" s="16" t="s">
        <v>436</v>
      </c>
    </row>
    <row r="283" spans="2:65" s="10" customFormat="1" ht="22.5" customHeight="1" x14ac:dyDescent="0.3">
      <c r="B283" s="140"/>
      <c r="C283" s="141"/>
      <c r="D283" s="141"/>
      <c r="E283" s="142" t="s">
        <v>3</v>
      </c>
      <c r="F283" s="229" t="s">
        <v>437</v>
      </c>
      <c r="G283" s="230"/>
      <c r="H283" s="230"/>
      <c r="I283" s="230"/>
      <c r="J283" s="141"/>
      <c r="K283" s="143">
        <v>90</v>
      </c>
      <c r="L283" s="141"/>
      <c r="M283" s="141"/>
      <c r="N283" s="141"/>
      <c r="O283" s="141"/>
      <c r="P283" s="141"/>
      <c r="Q283" s="141"/>
      <c r="R283" s="144"/>
      <c r="T283" s="145"/>
      <c r="U283" s="141"/>
      <c r="V283" s="141"/>
      <c r="W283" s="141"/>
      <c r="X283" s="141"/>
      <c r="Y283" s="141"/>
      <c r="Z283" s="141"/>
      <c r="AA283" s="146"/>
      <c r="AT283" s="147" t="s">
        <v>129</v>
      </c>
      <c r="AU283" s="147" t="s">
        <v>126</v>
      </c>
      <c r="AV283" s="10" t="s">
        <v>126</v>
      </c>
      <c r="AW283" s="10" t="s">
        <v>30</v>
      </c>
      <c r="AX283" s="10" t="s">
        <v>73</v>
      </c>
      <c r="AY283" s="147" t="s">
        <v>120</v>
      </c>
    </row>
    <row r="284" spans="2:65" s="11" customFormat="1" ht="22.5" customHeight="1" x14ac:dyDescent="0.3">
      <c r="B284" s="148"/>
      <c r="C284" s="149"/>
      <c r="D284" s="149"/>
      <c r="E284" s="150" t="s">
        <v>3</v>
      </c>
      <c r="F284" s="238" t="s">
        <v>132</v>
      </c>
      <c r="G284" s="239"/>
      <c r="H284" s="239"/>
      <c r="I284" s="239"/>
      <c r="J284" s="149"/>
      <c r="K284" s="151">
        <v>90</v>
      </c>
      <c r="L284" s="149"/>
      <c r="M284" s="149"/>
      <c r="N284" s="149"/>
      <c r="O284" s="149"/>
      <c r="P284" s="149"/>
      <c r="Q284" s="149"/>
      <c r="R284" s="152"/>
      <c r="T284" s="153"/>
      <c r="U284" s="149"/>
      <c r="V284" s="149"/>
      <c r="W284" s="149"/>
      <c r="X284" s="149"/>
      <c r="Y284" s="149"/>
      <c r="Z284" s="149"/>
      <c r="AA284" s="154"/>
      <c r="AT284" s="155" t="s">
        <v>129</v>
      </c>
      <c r="AU284" s="155" t="s">
        <v>126</v>
      </c>
      <c r="AV284" s="11" t="s">
        <v>125</v>
      </c>
      <c r="AW284" s="11" t="s">
        <v>30</v>
      </c>
      <c r="AX284" s="11" t="s">
        <v>77</v>
      </c>
      <c r="AY284" s="155" t="s">
        <v>120</v>
      </c>
    </row>
    <row r="285" spans="2:65" s="1" customFormat="1" ht="31.5" customHeight="1" x14ac:dyDescent="0.3">
      <c r="B285" s="129"/>
      <c r="C285" s="130" t="s">
        <v>438</v>
      </c>
      <c r="D285" s="130" t="s">
        <v>121</v>
      </c>
      <c r="E285" s="131" t="s">
        <v>439</v>
      </c>
      <c r="F285" s="226" t="s">
        <v>440</v>
      </c>
      <c r="G285" s="227"/>
      <c r="H285" s="227"/>
      <c r="I285" s="227"/>
      <c r="J285" s="132" t="s">
        <v>211</v>
      </c>
      <c r="K285" s="133">
        <v>2</v>
      </c>
      <c r="L285" s="228"/>
      <c r="M285" s="227"/>
      <c r="N285" s="228">
        <f>ROUND(L285*K285,3)</f>
        <v>0</v>
      </c>
      <c r="O285" s="227"/>
      <c r="P285" s="227"/>
      <c r="Q285" s="227"/>
      <c r="R285" s="134"/>
      <c r="T285" s="135" t="s">
        <v>3</v>
      </c>
      <c r="U285" s="39" t="s">
        <v>40</v>
      </c>
      <c r="V285" s="136">
        <v>2.1850000000000001</v>
      </c>
      <c r="W285" s="136">
        <f>V285*K285</f>
        <v>4.37</v>
      </c>
      <c r="X285" s="136">
        <v>0</v>
      </c>
      <c r="Y285" s="136">
        <f>X285*K285</f>
        <v>0</v>
      </c>
      <c r="Z285" s="136">
        <v>0</v>
      </c>
      <c r="AA285" s="137">
        <f>Z285*K285</f>
        <v>0</v>
      </c>
      <c r="AR285" s="16" t="s">
        <v>217</v>
      </c>
      <c r="AT285" s="16" t="s">
        <v>121</v>
      </c>
      <c r="AU285" s="16" t="s">
        <v>126</v>
      </c>
      <c r="AY285" s="16" t="s">
        <v>120</v>
      </c>
      <c r="BE285" s="138">
        <f>IF(U285="základná",N285,0)</f>
        <v>0</v>
      </c>
      <c r="BF285" s="138">
        <f>IF(U285="znížená",N285,0)</f>
        <v>0</v>
      </c>
      <c r="BG285" s="138">
        <f>IF(U285="zákl. prenesená",N285,0)</f>
        <v>0</v>
      </c>
      <c r="BH285" s="138">
        <f>IF(U285="zníž. prenesená",N285,0)</f>
        <v>0</v>
      </c>
      <c r="BI285" s="138">
        <f>IF(U285="nulová",N285,0)</f>
        <v>0</v>
      </c>
      <c r="BJ285" s="16" t="s">
        <v>126</v>
      </c>
      <c r="BK285" s="139">
        <f>ROUND(L285*K285,3)</f>
        <v>0</v>
      </c>
      <c r="BL285" s="16" t="s">
        <v>217</v>
      </c>
      <c r="BM285" s="16" t="s">
        <v>441</v>
      </c>
    </row>
    <row r="286" spans="2:65" s="1" customFormat="1" ht="22.5" customHeight="1" x14ac:dyDescent="0.3">
      <c r="B286" s="129"/>
      <c r="C286" s="130" t="s">
        <v>442</v>
      </c>
      <c r="D286" s="130" t="s">
        <v>121</v>
      </c>
      <c r="E286" s="131" t="s">
        <v>443</v>
      </c>
      <c r="F286" s="226" t="s">
        <v>444</v>
      </c>
      <c r="G286" s="227"/>
      <c r="H286" s="227"/>
      <c r="I286" s="227"/>
      <c r="J286" s="132" t="s">
        <v>211</v>
      </c>
      <c r="K286" s="133">
        <v>20</v>
      </c>
      <c r="L286" s="228"/>
      <c r="M286" s="227"/>
      <c r="N286" s="228">
        <f>ROUND(L286*K286,3)</f>
        <v>0</v>
      </c>
      <c r="O286" s="227"/>
      <c r="P286" s="227"/>
      <c r="Q286" s="227"/>
      <c r="R286" s="134"/>
      <c r="T286" s="135" t="s">
        <v>3</v>
      </c>
      <c r="U286" s="39" t="s">
        <v>40</v>
      </c>
      <c r="V286" s="136">
        <v>2.1850000000000001</v>
      </c>
      <c r="W286" s="136">
        <f>V286*K286</f>
        <v>43.7</v>
      </c>
      <c r="X286" s="136">
        <v>0</v>
      </c>
      <c r="Y286" s="136">
        <f>X286*K286</f>
        <v>0</v>
      </c>
      <c r="Z286" s="136">
        <v>0</v>
      </c>
      <c r="AA286" s="137">
        <f>Z286*K286</f>
        <v>0</v>
      </c>
      <c r="AR286" s="16" t="s">
        <v>217</v>
      </c>
      <c r="AT286" s="16" t="s">
        <v>121</v>
      </c>
      <c r="AU286" s="16" t="s">
        <v>126</v>
      </c>
      <c r="AY286" s="16" t="s">
        <v>120</v>
      </c>
      <c r="BE286" s="138">
        <f>IF(U286="základná",N286,0)</f>
        <v>0</v>
      </c>
      <c r="BF286" s="138">
        <f>IF(U286="znížená",N286,0)</f>
        <v>0</v>
      </c>
      <c r="BG286" s="138">
        <f>IF(U286="zákl. prenesená",N286,0)</f>
        <v>0</v>
      </c>
      <c r="BH286" s="138">
        <f>IF(U286="zníž. prenesená",N286,0)</f>
        <v>0</v>
      </c>
      <c r="BI286" s="138">
        <f>IF(U286="nulová",N286,0)</f>
        <v>0</v>
      </c>
      <c r="BJ286" s="16" t="s">
        <v>126</v>
      </c>
      <c r="BK286" s="139">
        <f>ROUND(L286*K286,3)</f>
        <v>0</v>
      </c>
      <c r="BL286" s="16" t="s">
        <v>217</v>
      </c>
      <c r="BM286" s="16" t="s">
        <v>445</v>
      </c>
    </row>
    <row r="287" spans="2:65" s="1" customFormat="1" ht="31.5" customHeight="1" x14ac:dyDescent="0.3">
      <c r="B287" s="129"/>
      <c r="C287" s="164" t="s">
        <v>446</v>
      </c>
      <c r="D287" s="164" t="s">
        <v>199</v>
      </c>
      <c r="E287" s="165" t="s">
        <v>447</v>
      </c>
      <c r="F287" s="243" t="s">
        <v>448</v>
      </c>
      <c r="G287" s="244"/>
      <c r="H287" s="244"/>
      <c r="I287" s="244"/>
      <c r="J287" s="166" t="s">
        <v>211</v>
      </c>
      <c r="K287" s="167">
        <v>22</v>
      </c>
      <c r="L287" s="245"/>
      <c r="M287" s="244"/>
      <c r="N287" s="245">
        <f>ROUND(L287*K287,3)</f>
        <v>0</v>
      </c>
      <c r="O287" s="227"/>
      <c r="P287" s="227"/>
      <c r="Q287" s="227"/>
      <c r="R287" s="134"/>
      <c r="T287" s="135" t="s">
        <v>3</v>
      </c>
      <c r="U287" s="39" t="s">
        <v>40</v>
      </c>
      <c r="V287" s="136">
        <v>0</v>
      </c>
      <c r="W287" s="136">
        <f>V287*K287</f>
        <v>0</v>
      </c>
      <c r="X287" s="136">
        <v>0.51</v>
      </c>
      <c r="Y287" s="136">
        <f>X287*K287</f>
        <v>11.22</v>
      </c>
      <c r="Z287" s="136">
        <v>0</v>
      </c>
      <c r="AA287" s="137">
        <f>Z287*K287</f>
        <v>0</v>
      </c>
      <c r="AR287" s="16" t="s">
        <v>291</v>
      </c>
      <c r="AT287" s="16" t="s">
        <v>199</v>
      </c>
      <c r="AU287" s="16" t="s">
        <v>126</v>
      </c>
      <c r="AY287" s="16" t="s">
        <v>120</v>
      </c>
      <c r="BE287" s="138">
        <f>IF(U287="základná",N287,0)</f>
        <v>0</v>
      </c>
      <c r="BF287" s="138">
        <f>IF(U287="znížená",N287,0)</f>
        <v>0</v>
      </c>
      <c r="BG287" s="138">
        <f>IF(U287="zákl. prenesená",N287,0)</f>
        <v>0</v>
      </c>
      <c r="BH287" s="138">
        <f>IF(U287="zníž. prenesená",N287,0)</f>
        <v>0</v>
      </c>
      <c r="BI287" s="138">
        <f>IF(U287="nulová",N287,0)</f>
        <v>0</v>
      </c>
      <c r="BJ287" s="16" t="s">
        <v>126</v>
      </c>
      <c r="BK287" s="139">
        <f>ROUND(L287*K287,3)</f>
        <v>0</v>
      </c>
      <c r="BL287" s="16" t="s">
        <v>217</v>
      </c>
      <c r="BM287" s="16" t="s">
        <v>449</v>
      </c>
    </row>
    <row r="288" spans="2:65" s="1" customFormat="1" ht="31.5" customHeight="1" x14ac:dyDescent="0.3">
      <c r="B288" s="129"/>
      <c r="C288" s="130" t="s">
        <v>450</v>
      </c>
      <c r="D288" s="130" t="s">
        <v>121</v>
      </c>
      <c r="E288" s="131" t="s">
        <v>451</v>
      </c>
      <c r="F288" s="226" t="s">
        <v>452</v>
      </c>
      <c r="G288" s="227"/>
      <c r="H288" s="227"/>
      <c r="I288" s="227"/>
      <c r="J288" s="132" t="s">
        <v>202</v>
      </c>
      <c r="K288" s="133">
        <v>17.106999999999999</v>
      </c>
      <c r="L288" s="228"/>
      <c r="M288" s="227"/>
      <c r="N288" s="228">
        <f>ROUND(L288*K288,3)</f>
        <v>0</v>
      </c>
      <c r="O288" s="227"/>
      <c r="P288" s="227"/>
      <c r="Q288" s="227"/>
      <c r="R288" s="134"/>
      <c r="T288" s="135" t="s">
        <v>3</v>
      </c>
      <c r="U288" s="39" t="s">
        <v>40</v>
      </c>
      <c r="V288" s="136">
        <v>3.3029999999999999</v>
      </c>
      <c r="W288" s="136">
        <f>V288*K288</f>
        <v>56.504420999999994</v>
      </c>
      <c r="X288" s="136">
        <v>0</v>
      </c>
      <c r="Y288" s="136">
        <f>X288*K288</f>
        <v>0</v>
      </c>
      <c r="Z288" s="136">
        <v>0</v>
      </c>
      <c r="AA288" s="137">
        <f>Z288*K288</f>
        <v>0</v>
      </c>
      <c r="AR288" s="16" t="s">
        <v>217</v>
      </c>
      <c r="AT288" s="16" t="s">
        <v>121</v>
      </c>
      <c r="AU288" s="16" t="s">
        <v>126</v>
      </c>
      <c r="AY288" s="16" t="s">
        <v>120</v>
      </c>
      <c r="BE288" s="138">
        <f>IF(U288="základná",N288,0)</f>
        <v>0</v>
      </c>
      <c r="BF288" s="138">
        <f>IF(U288="znížená",N288,0)</f>
        <v>0</v>
      </c>
      <c r="BG288" s="138">
        <f>IF(U288="zákl. prenesená",N288,0)</f>
        <v>0</v>
      </c>
      <c r="BH288" s="138">
        <f>IF(U288="zníž. prenesená",N288,0)</f>
        <v>0</v>
      </c>
      <c r="BI288" s="138">
        <f>IF(U288="nulová",N288,0)</f>
        <v>0</v>
      </c>
      <c r="BJ288" s="16" t="s">
        <v>126</v>
      </c>
      <c r="BK288" s="139">
        <f>ROUND(L288*K288,3)</f>
        <v>0</v>
      </c>
      <c r="BL288" s="16" t="s">
        <v>217</v>
      </c>
      <c r="BM288" s="16" t="s">
        <v>453</v>
      </c>
    </row>
    <row r="289" spans="2:65" s="9" customFormat="1" ht="37.35" customHeight="1" x14ac:dyDescent="0.35">
      <c r="B289" s="118"/>
      <c r="C289" s="119"/>
      <c r="D289" s="120" t="s">
        <v>101</v>
      </c>
      <c r="E289" s="120"/>
      <c r="F289" s="120"/>
      <c r="G289" s="120"/>
      <c r="H289" s="120"/>
      <c r="I289" s="120"/>
      <c r="J289" s="120"/>
      <c r="K289" s="120"/>
      <c r="L289" s="120"/>
      <c r="M289" s="120"/>
      <c r="N289" s="251">
        <f>BK289</f>
        <v>0</v>
      </c>
      <c r="O289" s="252"/>
      <c r="P289" s="252"/>
      <c r="Q289" s="252"/>
      <c r="R289" s="121"/>
      <c r="T289" s="122"/>
      <c r="U289" s="119"/>
      <c r="V289" s="119"/>
      <c r="W289" s="123">
        <f>W290+W317</f>
        <v>183.22140000000002</v>
      </c>
      <c r="X289" s="119"/>
      <c r="Y289" s="123">
        <f>Y290+Y317</f>
        <v>28.459060000000001</v>
      </c>
      <c r="Z289" s="119"/>
      <c r="AA289" s="124">
        <f>AA290+AA317</f>
        <v>0</v>
      </c>
      <c r="AR289" s="125" t="s">
        <v>140</v>
      </c>
      <c r="AT289" s="126" t="s">
        <v>72</v>
      </c>
      <c r="AU289" s="126" t="s">
        <v>73</v>
      </c>
      <c r="AY289" s="125" t="s">
        <v>120</v>
      </c>
      <c r="BK289" s="127">
        <f>BK290+BK317</f>
        <v>0</v>
      </c>
    </row>
    <row r="290" spans="2:65" s="9" customFormat="1" ht="19.899999999999999" customHeight="1" x14ac:dyDescent="0.3">
      <c r="B290" s="118"/>
      <c r="C290" s="119"/>
      <c r="D290" s="128" t="s">
        <v>102</v>
      </c>
      <c r="E290" s="128"/>
      <c r="F290" s="128"/>
      <c r="G290" s="128"/>
      <c r="H290" s="128"/>
      <c r="I290" s="128"/>
      <c r="J290" s="128"/>
      <c r="K290" s="128"/>
      <c r="L290" s="128"/>
      <c r="M290" s="128"/>
      <c r="N290" s="236">
        <f>BK290</f>
        <v>0</v>
      </c>
      <c r="O290" s="237"/>
      <c r="P290" s="237"/>
      <c r="Q290" s="237"/>
      <c r="R290" s="121"/>
      <c r="T290" s="122"/>
      <c r="U290" s="119"/>
      <c r="V290" s="119"/>
      <c r="W290" s="123">
        <f>SUM(W291:W316)</f>
        <v>67.802199999999999</v>
      </c>
      <c r="X290" s="119"/>
      <c r="Y290" s="123">
        <f>SUM(Y291:Y316)</f>
        <v>20.52084</v>
      </c>
      <c r="Z290" s="119"/>
      <c r="AA290" s="124">
        <f>SUM(AA291:AA316)</f>
        <v>0</v>
      </c>
      <c r="AR290" s="125" t="s">
        <v>140</v>
      </c>
      <c r="AT290" s="126" t="s">
        <v>72</v>
      </c>
      <c r="AU290" s="126" t="s">
        <v>77</v>
      </c>
      <c r="AY290" s="125" t="s">
        <v>120</v>
      </c>
      <c r="BK290" s="127">
        <f>SUM(BK291:BK316)</f>
        <v>0</v>
      </c>
    </row>
    <row r="291" spans="2:65" s="1" customFormat="1" ht="22.5" customHeight="1" x14ac:dyDescent="0.3">
      <c r="B291" s="129"/>
      <c r="C291" s="130" t="s">
        <v>454</v>
      </c>
      <c r="D291" s="130" t="s">
        <v>121</v>
      </c>
      <c r="E291" s="131" t="s">
        <v>455</v>
      </c>
      <c r="F291" s="226" t="s">
        <v>456</v>
      </c>
      <c r="G291" s="227"/>
      <c r="H291" s="227"/>
      <c r="I291" s="227"/>
      <c r="J291" s="132" t="s">
        <v>258</v>
      </c>
      <c r="K291" s="133">
        <v>182</v>
      </c>
      <c r="L291" s="228"/>
      <c r="M291" s="227"/>
      <c r="N291" s="228">
        <f t="shared" ref="N291:N316" si="20">ROUND(L291*K291,3)</f>
        <v>0</v>
      </c>
      <c r="O291" s="227"/>
      <c r="P291" s="227"/>
      <c r="Q291" s="227"/>
      <c r="R291" s="134"/>
      <c r="T291" s="135" t="s">
        <v>3</v>
      </c>
      <c r="U291" s="39" t="s">
        <v>40</v>
      </c>
      <c r="V291" s="136">
        <v>7.6999999999999999E-2</v>
      </c>
      <c r="W291" s="136">
        <f t="shared" ref="W291:W316" si="21">V291*K291</f>
        <v>14.013999999999999</v>
      </c>
      <c r="X291" s="136">
        <v>0</v>
      </c>
      <c r="Y291" s="136">
        <f t="shared" ref="Y291:Y316" si="22">X291*K291</f>
        <v>0</v>
      </c>
      <c r="Z291" s="136">
        <v>0</v>
      </c>
      <c r="AA291" s="137">
        <f t="shared" ref="AA291:AA316" si="23">Z291*K291</f>
        <v>0</v>
      </c>
      <c r="AR291" s="16" t="s">
        <v>425</v>
      </c>
      <c r="AT291" s="16" t="s">
        <v>121</v>
      </c>
      <c r="AU291" s="16" t="s">
        <v>126</v>
      </c>
      <c r="AY291" s="16" t="s">
        <v>120</v>
      </c>
      <c r="BE291" s="138">
        <f t="shared" ref="BE291:BE316" si="24">IF(U291="základná",N291,0)</f>
        <v>0</v>
      </c>
      <c r="BF291" s="138">
        <f t="shared" ref="BF291:BF316" si="25">IF(U291="znížená",N291,0)</f>
        <v>0</v>
      </c>
      <c r="BG291" s="138">
        <f t="shared" ref="BG291:BG316" si="26">IF(U291="zákl. prenesená",N291,0)</f>
        <v>0</v>
      </c>
      <c r="BH291" s="138">
        <f t="shared" ref="BH291:BH316" si="27">IF(U291="zníž. prenesená",N291,0)</f>
        <v>0</v>
      </c>
      <c r="BI291" s="138">
        <f t="shared" ref="BI291:BI316" si="28">IF(U291="nulová",N291,0)</f>
        <v>0</v>
      </c>
      <c r="BJ291" s="16" t="s">
        <v>126</v>
      </c>
      <c r="BK291" s="139">
        <f t="shared" ref="BK291:BK316" si="29">ROUND(L291*K291,3)</f>
        <v>0</v>
      </c>
      <c r="BL291" s="16" t="s">
        <v>425</v>
      </c>
      <c r="BM291" s="16" t="s">
        <v>457</v>
      </c>
    </row>
    <row r="292" spans="2:65" s="1" customFormat="1" ht="22.5" customHeight="1" x14ac:dyDescent="0.3">
      <c r="B292" s="129"/>
      <c r="C292" s="164" t="s">
        <v>458</v>
      </c>
      <c r="D292" s="164" t="s">
        <v>199</v>
      </c>
      <c r="E292" s="165" t="s">
        <v>459</v>
      </c>
      <c r="F292" s="243" t="s">
        <v>460</v>
      </c>
      <c r="G292" s="244"/>
      <c r="H292" s="244"/>
      <c r="I292" s="244"/>
      <c r="J292" s="166" t="s">
        <v>258</v>
      </c>
      <c r="K292" s="167">
        <v>182</v>
      </c>
      <c r="L292" s="245"/>
      <c r="M292" s="244"/>
      <c r="N292" s="245">
        <f t="shared" si="20"/>
        <v>0</v>
      </c>
      <c r="O292" s="227"/>
      <c r="P292" s="227"/>
      <c r="Q292" s="227"/>
      <c r="R292" s="134"/>
      <c r="T292" s="135" t="s">
        <v>3</v>
      </c>
      <c r="U292" s="39" t="s">
        <v>40</v>
      </c>
      <c r="V292" s="136">
        <v>0</v>
      </c>
      <c r="W292" s="136">
        <f t="shared" si="21"/>
        <v>0</v>
      </c>
      <c r="X292" s="136">
        <v>6.0000000000000002E-5</v>
      </c>
      <c r="Y292" s="136">
        <f t="shared" si="22"/>
        <v>1.0920000000000001E-2</v>
      </c>
      <c r="Z292" s="136">
        <v>0</v>
      </c>
      <c r="AA292" s="137">
        <f t="shared" si="23"/>
        <v>0</v>
      </c>
      <c r="AR292" s="16" t="s">
        <v>461</v>
      </c>
      <c r="AT292" s="16" t="s">
        <v>199</v>
      </c>
      <c r="AU292" s="16" t="s">
        <v>126</v>
      </c>
      <c r="AY292" s="16" t="s">
        <v>120</v>
      </c>
      <c r="BE292" s="138">
        <f t="shared" si="24"/>
        <v>0</v>
      </c>
      <c r="BF292" s="138">
        <f t="shared" si="25"/>
        <v>0</v>
      </c>
      <c r="BG292" s="138">
        <f t="shared" si="26"/>
        <v>0</v>
      </c>
      <c r="BH292" s="138">
        <f t="shared" si="27"/>
        <v>0</v>
      </c>
      <c r="BI292" s="138">
        <f t="shared" si="28"/>
        <v>0</v>
      </c>
      <c r="BJ292" s="16" t="s">
        <v>126</v>
      </c>
      <c r="BK292" s="139">
        <f t="shared" si="29"/>
        <v>0</v>
      </c>
      <c r="BL292" s="16" t="s">
        <v>461</v>
      </c>
      <c r="BM292" s="16" t="s">
        <v>462</v>
      </c>
    </row>
    <row r="293" spans="2:65" s="1" customFormat="1" ht="22.5" customHeight="1" x14ac:dyDescent="0.3">
      <c r="B293" s="129"/>
      <c r="C293" s="130" t="s">
        <v>463</v>
      </c>
      <c r="D293" s="130" t="s">
        <v>121</v>
      </c>
      <c r="E293" s="131" t="s">
        <v>464</v>
      </c>
      <c r="F293" s="226" t="s">
        <v>465</v>
      </c>
      <c r="G293" s="227"/>
      <c r="H293" s="227"/>
      <c r="I293" s="227"/>
      <c r="J293" s="132" t="s">
        <v>211</v>
      </c>
      <c r="K293" s="133">
        <v>2</v>
      </c>
      <c r="L293" s="228"/>
      <c r="M293" s="227"/>
      <c r="N293" s="228">
        <f t="shared" si="20"/>
        <v>0</v>
      </c>
      <c r="O293" s="227"/>
      <c r="P293" s="227"/>
      <c r="Q293" s="227"/>
      <c r="R293" s="134"/>
      <c r="T293" s="135" t="s">
        <v>3</v>
      </c>
      <c r="U293" s="39" t="s">
        <v>40</v>
      </c>
      <c r="V293" s="136">
        <v>4.5999999999999996</v>
      </c>
      <c r="W293" s="136">
        <f t="shared" si="21"/>
        <v>9.1999999999999993</v>
      </c>
      <c r="X293" s="136">
        <v>0</v>
      </c>
      <c r="Y293" s="136">
        <f t="shared" si="22"/>
        <v>0</v>
      </c>
      <c r="Z293" s="136">
        <v>0</v>
      </c>
      <c r="AA293" s="137">
        <f t="shared" si="23"/>
        <v>0</v>
      </c>
      <c r="AR293" s="16" t="s">
        <v>425</v>
      </c>
      <c r="AT293" s="16" t="s">
        <v>121</v>
      </c>
      <c r="AU293" s="16" t="s">
        <v>126</v>
      </c>
      <c r="AY293" s="16" t="s">
        <v>120</v>
      </c>
      <c r="BE293" s="138">
        <f t="shared" si="24"/>
        <v>0</v>
      </c>
      <c r="BF293" s="138">
        <f t="shared" si="25"/>
        <v>0</v>
      </c>
      <c r="BG293" s="138">
        <f t="shared" si="26"/>
        <v>0</v>
      </c>
      <c r="BH293" s="138">
        <f t="shared" si="27"/>
        <v>0</v>
      </c>
      <c r="BI293" s="138">
        <f t="shared" si="28"/>
        <v>0</v>
      </c>
      <c r="BJ293" s="16" t="s">
        <v>126</v>
      </c>
      <c r="BK293" s="139">
        <f t="shared" si="29"/>
        <v>0</v>
      </c>
      <c r="BL293" s="16" t="s">
        <v>425</v>
      </c>
      <c r="BM293" s="16" t="s">
        <v>466</v>
      </c>
    </row>
    <row r="294" spans="2:65" s="1" customFormat="1" ht="22.5" customHeight="1" x14ac:dyDescent="0.3">
      <c r="B294" s="129"/>
      <c r="C294" s="164" t="s">
        <v>467</v>
      </c>
      <c r="D294" s="164" t="s">
        <v>199</v>
      </c>
      <c r="E294" s="165" t="s">
        <v>468</v>
      </c>
      <c r="F294" s="243" t="s">
        <v>469</v>
      </c>
      <c r="G294" s="244"/>
      <c r="H294" s="244"/>
      <c r="I294" s="244"/>
      <c r="J294" s="166" t="s">
        <v>211</v>
      </c>
      <c r="K294" s="167">
        <v>1</v>
      </c>
      <c r="L294" s="245"/>
      <c r="M294" s="244"/>
      <c r="N294" s="245">
        <f t="shared" si="20"/>
        <v>0</v>
      </c>
      <c r="O294" s="227"/>
      <c r="P294" s="227"/>
      <c r="Q294" s="227"/>
      <c r="R294" s="134"/>
      <c r="T294" s="135" t="s">
        <v>3</v>
      </c>
      <c r="U294" s="39" t="s">
        <v>40</v>
      </c>
      <c r="V294" s="136">
        <v>0</v>
      </c>
      <c r="W294" s="136">
        <f t="shared" si="21"/>
        <v>0</v>
      </c>
      <c r="X294" s="136">
        <v>1E-3</v>
      </c>
      <c r="Y294" s="136">
        <f t="shared" si="22"/>
        <v>1E-3</v>
      </c>
      <c r="Z294" s="136">
        <v>0</v>
      </c>
      <c r="AA294" s="137">
        <f t="shared" si="23"/>
        <v>0</v>
      </c>
      <c r="AR294" s="16" t="s">
        <v>461</v>
      </c>
      <c r="AT294" s="16" t="s">
        <v>199</v>
      </c>
      <c r="AU294" s="16" t="s">
        <v>126</v>
      </c>
      <c r="AY294" s="16" t="s">
        <v>120</v>
      </c>
      <c r="BE294" s="138">
        <f t="shared" si="24"/>
        <v>0</v>
      </c>
      <c r="BF294" s="138">
        <f t="shared" si="25"/>
        <v>0</v>
      </c>
      <c r="BG294" s="138">
        <f t="shared" si="26"/>
        <v>0</v>
      </c>
      <c r="BH294" s="138">
        <f t="shared" si="27"/>
        <v>0</v>
      </c>
      <c r="BI294" s="138">
        <f t="shared" si="28"/>
        <v>0</v>
      </c>
      <c r="BJ294" s="16" t="s">
        <v>126</v>
      </c>
      <c r="BK294" s="139">
        <f t="shared" si="29"/>
        <v>0</v>
      </c>
      <c r="BL294" s="16" t="s">
        <v>461</v>
      </c>
      <c r="BM294" s="16" t="s">
        <v>470</v>
      </c>
    </row>
    <row r="295" spans="2:65" s="1" customFormat="1" ht="22.5" customHeight="1" x14ac:dyDescent="0.3">
      <c r="B295" s="129"/>
      <c r="C295" s="130" t="s">
        <v>471</v>
      </c>
      <c r="D295" s="130" t="s">
        <v>121</v>
      </c>
      <c r="E295" s="131" t="s">
        <v>472</v>
      </c>
      <c r="F295" s="226" t="s">
        <v>473</v>
      </c>
      <c r="G295" s="227"/>
      <c r="H295" s="227"/>
      <c r="I295" s="227"/>
      <c r="J295" s="132" t="s">
        <v>211</v>
      </c>
      <c r="K295" s="133">
        <v>4</v>
      </c>
      <c r="L295" s="228"/>
      <c r="M295" s="227"/>
      <c r="N295" s="228">
        <f t="shared" si="20"/>
        <v>0</v>
      </c>
      <c r="O295" s="227"/>
      <c r="P295" s="227"/>
      <c r="Q295" s="227"/>
      <c r="R295" s="134"/>
      <c r="T295" s="135" t="s">
        <v>3</v>
      </c>
      <c r="U295" s="39" t="s">
        <v>40</v>
      </c>
      <c r="V295" s="136">
        <v>1.5840000000000001</v>
      </c>
      <c r="W295" s="136">
        <f t="shared" si="21"/>
        <v>6.3360000000000003</v>
      </c>
      <c r="X295" s="136">
        <v>0</v>
      </c>
      <c r="Y295" s="136">
        <f t="shared" si="22"/>
        <v>0</v>
      </c>
      <c r="Z295" s="136">
        <v>0</v>
      </c>
      <c r="AA295" s="137">
        <f t="shared" si="23"/>
        <v>0</v>
      </c>
      <c r="AR295" s="16" t="s">
        <v>425</v>
      </c>
      <c r="AT295" s="16" t="s">
        <v>121</v>
      </c>
      <c r="AU295" s="16" t="s">
        <v>126</v>
      </c>
      <c r="AY295" s="16" t="s">
        <v>120</v>
      </c>
      <c r="BE295" s="138">
        <f t="shared" si="24"/>
        <v>0</v>
      </c>
      <c r="BF295" s="138">
        <f t="shared" si="25"/>
        <v>0</v>
      </c>
      <c r="BG295" s="138">
        <f t="shared" si="26"/>
        <v>0</v>
      </c>
      <c r="BH295" s="138">
        <f t="shared" si="27"/>
        <v>0</v>
      </c>
      <c r="BI295" s="138">
        <f t="shared" si="28"/>
        <v>0</v>
      </c>
      <c r="BJ295" s="16" t="s">
        <v>126</v>
      </c>
      <c r="BK295" s="139">
        <f t="shared" si="29"/>
        <v>0</v>
      </c>
      <c r="BL295" s="16" t="s">
        <v>425</v>
      </c>
      <c r="BM295" s="16" t="s">
        <v>474</v>
      </c>
    </row>
    <row r="296" spans="2:65" s="1" customFormat="1" ht="22.5" customHeight="1" x14ac:dyDescent="0.3">
      <c r="B296" s="129"/>
      <c r="C296" s="164" t="s">
        <v>475</v>
      </c>
      <c r="D296" s="164" t="s">
        <v>199</v>
      </c>
      <c r="E296" s="165" t="s">
        <v>476</v>
      </c>
      <c r="F296" s="243" t="s">
        <v>477</v>
      </c>
      <c r="G296" s="244"/>
      <c r="H296" s="244"/>
      <c r="I296" s="244"/>
      <c r="J296" s="166" t="s">
        <v>211</v>
      </c>
      <c r="K296" s="167">
        <v>4</v>
      </c>
      <c r="L296" s="245"/>
      <c r="M296" s="244"/>
      <c r="N296" s="245">
        <f t="shared" si="20"/>
        <v>0</v>
      </c>
      <c r="O296" s="227"/>
      <c r="P296" s="227"/>
      <c r="Q296" s="227"/>
      <c r="R296" s="134"/>
      <c r="T296" s="135" t="s">
        <v>3</v>
      </c>
      <c r="U296" s="39" t="s">
        <v>40</v>
      </c>
      <c r="V296" s="136">
        <v>0</v>
      </c>
      <c r="W296" s="136">
        <f t="shared" si="21"/>
        <v>0</v>
      </c>
      <c r="X296" s="136">
        <v>3.3840000000000002E-2</v>
      </c>
      <c r="Y296" s="136">
        <f t="shared" si="22"/>
        <v>0.13536000000000001</v>
      </c>
      <c r="Z296" s="136">
        <v>0</v>
      </c>
      <c r="AA296" s="137">
        <f t="shared" si="23"/>
        <v>0</v>
      </c>
      <c r="AR296" s="16" t="s">
        <v>478</v>
      </c>
      <c r="AT296" s="16" t="s">
        <v>199</v>
      </c>
      <c r="AU296" s="16" t="s">
        <v>126</v>
      </c>
      <c r="AY296" s="16" t="s">
        <v>120</v>
      </c>
      <c r="BE296" s="138">
        <f t="shared" si="24"/>
        <v>0</v>
      </c>
      <c r="BF296" s="138">
        <f t="shared" si="25"/>
        <v>0</v>
      </c>
      <c r="BG296" s="138">
        <f t="shared" si="26"/>
        <v>0</v>
      </c>
      <c r="BH296" s="138">
        <f t="shared" si="27"/>
        <v>0</v>
      </c>
      <c r="BI296" s="138">
        <f t="shared" si="28"/>
        <v>0</v>
      </c>
      <c r="BJ296" s="16" t="s">
        <v>126</v>
      </c>
      <c r="BK296" s="139">
        <f t="shared" si="29"/>
        <v>0</v>
      </c>
      <c r="BL296" s="16" t="s">
        <v>425</v>
      </c>
      <c r="BM296" s="16" t="s">
        <v>479</v>
      </c>
    </row>
    <row r="297" spans="2:65" s="1" customFormat="1" ht="22.5" customHeight="1" x14ac:dyDescent="0.3">
      <c r="B297" s="129"/>
      <c r="C297" s="130" t="s">
        <v>480</v>
      </c>
      <c r="D297" s="130" t="s">
        <v>121</v>
      </c>
      <c r="E297" s="131" t="s">
        <v>481</v>
      </c>
      <c r="F297" s="226" t="s">
        <v>482</v>
      </c>
      <c r="G297" s="227"/>
      <c r="H297" s="227"/>
      <c r="I297" s="227"/>
      <c r="J297" s="132" t="s">
        <v>211</v>
      </c>
      <c r="K297" s="133">
        <v>4</v>
      </c>
      <c r="L297" s="228"/>
      <c r="M297" s="227"/>
      <c r="N297" s="228">
        <f t="shared" si="20"/>
        <v>0</v>
      </c>
      <c r="O297" s="227"/>
      <c r="P297" s="227"/>
      <c r="Q297" s="227"/>
      <c r="R297" s="134"/>
      <c r="T297" s="135" t="s">
        <v>3</v>
      </c>
      <c r="U297" s="39" t="s">
        <v>40</v>
      </c>
      <c r="V297" s="136">
        <v>1.2869999999999999</v>
      </c>
      <c r="W297" s="136">
        <f t="shared" si="21"/>
        <v>5.1479999999999997</v>
      </c>
      <c r="X297" s="136">
        <v>0</v>
      </c>
      <c r="Y297" s="136">
        <f t="shared" si="22"/>
        <v>0</v>
      </c>
      <c r="Z297" s="136">
        <v>0</v>
      </c>
      <c r="AA297" s="137">
        <f t="shared" si="23"/>
        <v>0</v>
      </c>
      <c r="AR297" s="16" t="s">
        <v>425</v>
      </c>
      <c r="AT297" s="16" t="s">
        <v>121</v>
      </c>
      <c r="AU297" s="16" t="s">
        <v>126</v>
      </c>
      <c r="AY297" s="16" t="s">
        <v>120</v>
      </c>
      <c r="BE297" s="138">
        <f t="shared" si="24"/>
        <v>0</v>
      </c>
      <c r="BF297" s="138">
        <f t="shared" si="25"/>
        <v>0</v>
      </c>
      <c r="BG297" s="138">
        <f t="shared" si="26"/>
        <v>0</v>
      </c>
      <c r="BH297" s="138">
        <f t="shared" si="27"/>
        <v>0</v>
      </c>
      <c r="BI297" s="138">
        <f t="shared" si="28"/>
        <v>0</v>
      </c>
      <c r="BJ297" s="16" t="s">
        <v>126</v>
      </c>
      <c r="BK297" s="139">
        <f t="shared" si="29"/>
        <v>0</v>
      </c>
      <c r="BL297" s="16" t="s">
        <v>425</v>
      </c>
      <c r="BM297" s="16" t="s">
        <v>483</v>
      </c>
    </row>
    <row r="298" spans="2:65" s="1" customFormat="1" ht="22.5" customHeight="1" x14ac:dyDescent="0.3">
      <c r="B298" s="129"/>
      <c r="C298" s="164" t="s">
        <v>484</v>
      </c>
      <c r="D298" s="164" t="s">
        <v>199</v>
      </c>
      <c r="E298" s="165" t="s">
        <v>485</v>
      </c>
      <c r="F298" s="243" t="s">
        <v>486</v>
      </c>
      <c r="G298" s="244"/>
      <c r="H298" s="244"/>
      <c r="I298" s="244"/>
      <c r="J298" s="166" t="s">
        <v>211</v>
      </c>
      <c r="K298" s="167">
        <v>4</v>
      </c>
      <c r="L298" s="245"/>
      <c r="M298" s="244"/>
      <c r="N298" s="245">
        <f t="shared" si="20"/>
        <v>0</v>
      </c>
      <c r="O298" s="227"/>
      <c r="P298" s="227"/>
      <c r="Q298" s="227"/>
      <c r="R298" s="134"/>
      <c r="T298" s="135" t="s">
        <v>3</v>
      </c>
      <c r="U298" s="39" t="s">
        <v>40</v>
      </c>
      <c r="V298" s="136">
        <v>0</v>
      </c>
      <c r="W298" s="136">
        <f t="shared" si="21"/>
        <v>0</v>
      </c>
      <c r="X298" s="136">
        <v>3.5000000000000001E-3</v>
      </c>
      <c r="Y298" s="136">
        <f t="shared" si="22"/>
        <v>1.4E-2</v>
      </c>
      <c r="Z298" s="136">
        <v>0</v>
      </c>
      <c r="AA298" s="137">
        <f t="shared" si="23"/>
        <v>0</v>
      </c>
      <c r="AR298" s="16" t="s">
        <v>461</v>
      </c>
      <c r="AT298" s="16" t="s">
        <v>199</v>
      </c>
      <c r="AU298" s="16" t="s">
        <v>126</v>
      </c>
      <c r="AY298" s="16" t="s">
        <v>120</v>
      </c>
      <c r="BE298" s="138">
        <f t="shared" si="24"/>
        <v>0</v>
      </c>
      <c r="BF298" s="138">
        <f t="shared" si="25"/>
        <v>0</v>
      </c>
      <c r="BG298" s="138">
        <f t="shared" si="26"/>
        <v>0</v>
      </c>
      <c r="BH298" s="138">
        <f t="shared" si="27"/>
        <v>0</v>
      </c>
      <c r="BI298" s="138">
        <f t="shared" si="28"/>
        <v>0</v>
      </c>
      <c r="BJ298" s="16" t="s">
        <v>126</v>
      </c>
      <c r="BK298" s="139">
        <f t="shared" si="29"/>
        <v>0</v>
      </c>
      <c r="BL298" s="16" t="s">
        <v>461</v>
      </c>
      <c r="BM298" s="16" t="s">
        <v>487</v>
      </c>
    </row>
    <row r="299" spans="2:65" s="1" customFormat="1" ht="22.5" customHeight="1" x14ac:dyDescent="0.3">
      <c r="B299" s="129"/>
      <c r="C299" s="164" t="s">
        <v>488</v>
      </c>
      <c r="D299" s="164" t="s">
        <v>199</v>
      </c>
      <c r="E299" s="165" t="s">
        <v>489</v>
      </c>
      <c r="F299" s="243" t="s">
        <v>490</v>
      </c>
      <c r="G299" s="244"/>
      <c r="H299" s="244"/>
      <c r="I299" s="244"/>
      <c r="J299" s="166" t="s">
        <v>211</v>
      </c>
      <c r="K299" s="167">
        <v>4</v>
      </c>
      <c r="L299" s="245"/>
      <c r="M299" s="244"/>
      <c r="N299" s="245">
        <f t="shared" si="20"/>
        <v>0</v>
      </c>
      <c r="O299" s="227"/>
      <c r="P299" s="227"/>
      <c r="Q299" s="227"/>
      <c r="R299" s="134"/>
      <c r="T299" s="135" t="s">
        <v>3</v>
      </c>
      <c r="U299" s="39" t="s">
        <v>40</v>
      </c>
      <c r="V299" s="136">
        <v>0</v>
      </c>
      <c r="W299" s="136">
        <f t="shared" si="21"/>
        <v>0</v>
      </c>
      <c r="X299" s="136">
        <v>8.4000000000000003E-4</v>
      </c>
      <c r="Y299" s="136">
        <f t="shared" si="22"/>
        <v>3.3600000000000001E-3</v>
      </c>
      <c r="Z299" s="136">
        <v>0</v>
      </c>
      <c r="AA299" s="137">
        <f t="shared" si="23"/>
        <v>0</v>
      </c>
      <c r="AR299" s="16" t="s">
        <v>461</v>
      </c>
      <c r="AT299" s="16" t="s">
        <v>199</v>
      </c>
      <c r="AU299" s="16" t="s">
        <v>126</v>
      </c>
      <c r="AY299" s="16" t="s">
        <v>120</v>
      </c>
      <c r="BE299" s="138">
        <f t="shared" si="24"/>
        <v>0</v>
      </c>
      <c r="BF299" s="138">
        <f t="shared" si="25"/>
        <v>0</v>
      </c>
      <c r="BG299" s="138">
        <f t="shared" si="26"/>
        <v>0</v>
      </c>
      <c r="BH299" s="138">
        <f t="shared" si="27"/>
        <v>0</v>
      </c>
      <c r="BI299" s="138">
        <f t="shared" si="28"/>
        <v>0</v>
      </c>
      <c r="BJ299" s="16" t="s">
        <v>126</v>
      </c>
      <c r="BK299" s="139">
        <f t="shared" si="29"/>
        <v>0</v>
      </c>
      <c r="BL299" s="16" t="s">
        <v>461</v>
      </c>
      <c r="BM299" s="16" t="s">
        <v>491</v>
      </c>
    </row>
    <row r="300" spans="2:65" s="1" customFormat="1" ht="22.5" customHeight="1" x14ac:dyDescent="0.3">
      <c r="B300" s="129"/>
      <c r="C300" s="164" t="s">
        <v>492</v>
      </c>
      <c r="D300" s="164" t="s">
        <v>199</v>
      </c>
      <c r="E300" s="165" t="s">
        <v>493</v>
      </c>
      <c r="F300" s="243" t="s">
        <v>494</v>
      </c>
      <c r="G300" s="244"/>
      <c r="H300" s="244"/>
      <c r="I300" s="244"/>
      <c r="J300" s="166" t="s">
        <v>211</v>
      </c>
      <c r="K300" s="167">
        <v>4</v>
      </c>
      <c r="L300" s="245"/>
      <c r="M300" s="244"/>
      <c r="N300" s="245">
        <f t="shared" si="20"/>
        <v>0</v>
      </c>
      <c r="O300" s="227"/>
      <c r="P300" s="227"/>
      <c r="Q300" s="227"/>
      <c r="R300" s="134"/>
      <c r="T300" s="135" t="s">
        <v>3</v>
      </c>
      <c r="U300" s="39" t="s">
        <v>40</v>
      </c>
      <c r="V300" s="136">
        <v>0</v>
      </c>
      <c r="W300" s="136">
        <f t="shared" si="21"/>
        <v>0</v>
      </c>
      <c r="X300" s="136">
        <v>6.0000000000000002E-5</v>
      </c>
      <c r="Y300" s="136">
        <f t="shared" si="22"/>
        <v>2.4000000000000001E-4</v>
      </c>
      <c r="Z300" s="136">
        <v>0</v>
      </c>
      <c r="AA300" s="137">
        <f t="shared" si="23"/>
        <v>0</v>
      </c>
      <c r="AR300" s="16" t="s">
        <v>461</v>
      </c>
      <c r="AT300" s="16" t="s">
        <v>199</v>
      </c>
      <c r="AU300" s="16" t="s">
        <v>126</v>
      </c>
      <c r="AY300" s="16" t="s">
        <v>120</v>
      </c>
      <c r="BE300" s="138">
        <f t="shared" si="24"/>
        <v>0</v>
      </c>
      <c r="BF300" s="138">
        <f t="shared" si="25"/>
        <v>0</v>
      </c>
      <c r="BG300" s="138">
        <f t="shared" si="26"/>
        <v>0</v>
      </c>
      <c r="BH300" s="138">
        <f t="shared" si="27"/>
        <v>0</v>
      </c>
      <c r="BI300" s="138">
        <f t="shared" si="28"/>
        <v>0</v>
      </c>
      <c r="BJ300" s="16" t="s">
        <v>126</v>
      </c>
      <c r="BK300" s="139">
        <f t="shared" si="29"/>
        <v>0</v>
      </c>
      <c r="BL300" s="16" t="s">
        <v>461</v>
      </c>
      <c r="BM300" s="16" t="s">
        <v>495</v>
      </c>
    </row>
    <row r="301" spans="2:65" s="1" customFormat="1" ht="22.5" customHeight="1" x14ac:dyDescent="0.3">
      <c r="B301" s="129"/>
      <c r="C301" s="130" t="s">
        <v>496</v>
      </c>
      <c r="D301" s="130" t="s">
        <v>121</v>
      </c>
      <c r="E301" s="131" t="s">
        <v>497</v>
      </c>
      <c r="F301" s="226" t="s">
        <v>498</v>
      </c>
      <c r="G301" s="227"/>
      <c r="H301" s="227"/>
      <c r="I301" s="227"/>
      <c r="J301" s="132" t="s">
        <v>211</v>
      </c>
      <c r="K301" s="133">
        <v>182</v>
      </c>
      <c r="L301" s="228"/>
      <c r="M301" s="227"/>
      <c r="N301" s="228">
        <f t="shared" si="20"/>
        <v>0</v>
      </c>
      <c r="O301" s="227"/>
      <c r="P301" s="227"/>
      <c r="Q301" s="227"/>
      <c r="R301" s="134"/>
      <c r="T301" s="135" t="s">
        <v>3</v>
      </c>
      <c r="U301" s="39" t="s">
        <v>40</v>
      </c>
      <c r="V301" s="136">
        <v>7.4999999999999997E-2</v>
      </c>
      <c r="W301" s="136">
        <f t="shared" si="21"/>
        <v>13.65</v>
      </c>
      <c r="X301" s="136">
        <v>0</v>
      </c>
      <c r="Y301" s="136">
        <f t="shared" si="22"/>
        <v>0</v>
      </c>
      <c r="Z301" s="136">
        <v>0</v>
      </c>
      <c r="AA301" s="137">
        <f t="shared" si="23"/>
        <v>0</v>
      </c>
      <c r="AR301" s="16" t="s">
        <v>425</v>
      </c>
      <c r="AT301" s="16" t="s">
        <v>121</v>
      </c>
      <c r="AU301" s="16" t="s">
        <v>126</v>
      </c>
      <c r="AY301" s="16" t="s">
        <v>120</v>
      </c>
      <c r="BE301" s="138">
        <f t="shared" si="24"/>
        <v>0</v>
      </c>
      <c r="BF301" s="138">
        <f t="shared" si="25"/>
        <v>0</v>
      </c>
      <c r="BG301" s="138">
        <f t="shared" si="26"/>
        <v>0</v>
      </c>
      <c r="BH301" s="138">
        <f t="shared" si="27"/>
        <v>0</v>
      </c>
      <c r="BI301" s="138">
        <f t="shared" si="28"/>
        <v>0</v>
      </c>
      <c r="BJ301" s="16" t="s">
        <v>126</v>
      </c>
      <c r="BK301" s="139">
        <f t="shared" si="29"/>
        <v>0</v>
      </c>
      <c r="BL301" s="16" t="s">
        <v>425</v>
      </c>
      <c r="BM301" s="16" t="s">
        <v>499</v>
      </c>
    </row>
    <row r="302" spans="2:65" s="1" customFormat="1" ht="31.5" customHeight="1" x14ac:dyDescent="0.3">
      <c r="B302" s="129"/>
      <c r="C302" s="164" t="s">
        <v>500</v>
      </c>
      <c r="D302" s="164" t="s">
        <v>199</v>
      </c>
      <c r="E302" s="165" t="s">
        <v>501</v>
      </c>
      <c r="F302" s="243" t="s">
        <v>502</v>
      </c>
      <c r="G302" s="244"/>
      <c r="H302" s="244"/>
      <c r="I302" s="244"/>
      <c r="J302" s="166" t="s">
        <v>258</v>
      </c>
      <c r="K302" s="167">
        <v>182</v>
      </c>
      <c r="L302" s="245"/>
      <c r="M302" s="244"/>
      <c r="N302" s="245">
        <f t="shared" si="20"/>
        <v>0</v>
      </c>
      <c r="O302" s="227"/>
      <c r="P302" s="227"/>
      <c r="Q302" s="227"/>
      <c r="R302" s="134"/>
      <c r="T302" s="135" t="s">
        <v>3</v>
      </c>
      <c r="U302" s="39" t="s">
        <v>40</v>
      </c>
      <c r="V302" s="136">
        <v>0</v>
      </c>
      <c r="W302" s="136">
        <f t="shared" si="21"/>
        <v>0</v>
      </c>
      <c r="X302" s="136">
        <v>1E-3</v>
      </c>
      <c r="Y302" s="136">
        <f t="shared" si="22"/>
        <v>0.182</v>
      </c>
      <c r="Z302" s="136">
        <v>0</v>
      </c>
      <c r="AA302" s="137">
        <f t="shared" si="23"/>
        <v>0</v>
      </c>
      <c r="AR302" s="16" t="s">
        <v>461</v>
      </c>
      <c r="AT302" s="16" t="s">
        <v>199</v>
      </c>
      <c r="AU302" s="16" t="s">
        <v>126</v>
      </c>
      <c r="AY302" s="16" t="s">
        <v>120</v>
      </c>
      <c r="BE302" s="138">
        <f t="shared" si="24"/>
        <v>0</v>
      </c>
      <c r="BF302" s="138">
        <f t="shared" si="25"/>
        <v>0</v>
      </c>
      <c r="BG302" s="138">
        <f t="shared" si="26"/>
        <v>0</v>
      </c>
      <c r="BH302" s="138">
        <f t="shared" si="27"/>
        <v>0</v>
      </c>
      <c r="BI302" s="138">
        <f t="shared" si="28"/>
        <v>0</v>
      </c>
      <c r="BJ302" s="16" t="s">
        <v>126</v>
      </c>
      <c r="BK302" s="139">
        <f t="shared" si="29"/>
        <v>0</v>
      </c>
      <c r="BL302" s="16" t="s">
        <v>461</v>
      </c>
      <c r="BM302" s="16" t="s">
        <v>503</v>
      </c>
    </row>
    <row r="303" spans="2:65" s="1" customFormat="1" ht="31.5" customHeight="1" x14ac:dyDescent="0.3">
      <c r="B303" s="129"/>
      <c r="C303" s="130" t="s">
        <v>504</v>
      </c>
      <c r="D303" s="130" t="s">
        <v>121</v>
      </c>
      <c r="E303" s="131" t="s">
        <v>505</v>
      </c>
      <c r="F303" s="226" t="s">
        <v>506</v>
      </c>
      <c r="G303" s="227"/>
      <c r="H303" s="227"/>
      <c r="I303" s="227"/>
      <c r="J303" s="132" t="s">
        <v>211</v>
      </c>
      <c r="K303" s="133">
        <v>8</v>
      </c>
      <c r="L303" s="228"/>
      <c r="M303" s="227"/>
      <c r="N303" s="228">
        <f t="shared" si="20"/>
        <v>0</v>
      </c>
      <c r="O303" s="227"/>
      <c r="P303" s="227"/>
      <c r="Q303" s="227"/>
      <c r="R303" s="134"/>
      <c r="T303" s="135" t="s">
        <v>3</v>
      </c>
      <c r="U303" s="39" t="s">
        <v>40</v>
      </c>
      <c r="V303" s="136">
        <v>5.3999999999999999E-2</v>
      </c>
      <c r="W303" s="136">
        <f t="shared" si="21"/>
        <v>0.432</v>
      </c>
      <c r="X303" s="136">
        <v>0</v>
      </c>
      <c r="Y303" s="136">
        <f t="shared" si="22"/>
        <v>0</v>
      </c>
      <c r="Z303" s="136">
        <v>0</v>
      </c>
      <c r="AA303" s="137">
        <f t="shared" si="23"/>
        <v>0</v>
      </c>
      <c r="AR303" s="16" t="s">
        <v>425</v>
      </c>
      <c r="AT303" s="16" t="s">
        <v>121</v>
      </c>
      <c r="AU303" s="16" t="s">
        <v>126</v>
      </c>
      <c r="AY303" s="16" t="s">
        <v>120</v>
      </c>
      <c r="BE303" s="138">
        <f t="shared" si="24"/>
        <v>0</v>
      </c>
      <c r="BF303" s="138">
        <f t="shared" si="25"/>
        <v>0</v>
      </c>
      <c r="BG303" s="138">
        <f t="shared" si="26"/>
        <v>0</v>
      </c>
      <c r="BH303" s="138">
        <f t="shared" si="27"/>
        <v>0</v>
      </c>
      <c r="BI303" s="138">
        <f t="shared" si="28"/>
        <v>0</v>
      </c>
      <c r="BJ303" s="16" t="s">
        <v>126</v>
      </c>
      <c r="BK303" s="139">
        <f t="shared" si="29"/>
        <v>0</v>
      </c>
      <c r="BL303" s="16" t="s">
        <v>425</v>
      </c>
      <c r="BM303" s="16" t="s">
        <v>507</v>
      </c>
    </row>
    <row r="304" spans="2:65" s="1" customFormat="1" ht="31.5" customHeight="1" x14ac:dyDescent="0.3">
      <c r="B304" s="129"/>
      <c r="C304" s="164" t="s">
        <v>508</v>
      </c>
      <c r="D304" s="164" t="s">
        <v>199</v>
      </c>
      <c r="E304" s="165" t="s">
        <v>509</v>
      </c>
      <c r="F304" s="243" t="s">
        <v>510</v>
      </c>
      <c r="G304" s="244"/>
      <c r="H304" s="244"/>
      <c r="I304" s="244"/>
      <c r="J304" s="166" t="s">
        <v>211</v>
      </c>
      <c r="K304" s="167">
        <v>8</v>
      </c>
      <c r="L304" s="245"/>
      <c r="M304" s="244"/>
      <c r="N304" s="245">
        <f t="shared" si="20"/>
        <v>0</v>
      </c>
      <c r="O304" s="227"/>
      <c r="P304" s="227"/>
      <c r="Q304" s="227"/>
      <c r="R304" s="134"/>
      <c r="T304" s="135" t="s">
        <v>3</v>
      </c>
      <c r="U304" s="39" t="s">
        <v>40</v>
      </c>
      <c r="V304" s="136">
        <v>0</v>
      </c>
      <c r="W304" s="136">
        <f t="shared" si="21"/>
        <v>0</v>
      </c>
      <c r="X304" s="136">
        <v>8.0000000000000007E-5</v>
      </c>
      <c r="Y304" s="136">
        <f t="shared" si="22"/>
        <v>6.4000000000000005E-4</v>
      </c>
      <c r="Z304" s="136">
        <v>0</v>
      </c>
      <c r="AA304" s="137">
        <f t="shared" si="23"/>
        <v>0</v>
      </c>
      <c r="AR304" s="16" t="s">
        <v>461</v>
      </c>
      <c r="AT304" s="16" t="s">
        <v>199</v>
      </c>
      <c r="AU304" s="16" t="s">
        <v>126</v>
      </c>
      <c r="AY304" s="16" t="s">
        <v>120</v>
      </c>
      <c r="BE304" s="138">
        <f t="shared" si="24"/>
        <v>0</v>
      </c>
      <c r="BF304" s="138">
        <f t="shared" si="25"/>
        <v>0</v>
      </c>
      <c r="BG304" s="138">
        <f t="shared" si="26"/>
        <v>0</v>
      </c>
      <c r="BH304" s="138">
        <f t="shared" si="27"/>
        <v>0</v>
      </c>
      <c r="BI304" s="138">
        <f t="shared" si="28"/>
        <v>0</v>
      </c>
      <c r="BJ304" s="16" t="s">
        <v>126</v>
      </c>
      <c r="BK304" s="139">
        <f t="shared" si="29"/>
        <v>0</v>
      </c>
      <c r="BL304" s="16" t="s">
        <v>461</v>
      </c>
      <c r="BM304" s="16" t="s">
        <v>511</v>
      </c>
    </row>
    <row r="305" spans="2:65" s="1" customFormat="1" ht="31.5" customHeight="1" x14ac:dyDescent="0.3">
      <c r="B305" s="129"/>
      <c r="C305" s="130" t="s">
        <v>512</v>
      </c>
      <c r="D305" s="130" t="s">
        <v>121</v>
      </c>
      <c r="E305" s="131" t="s">
        <v>513</v>
      </c>
      <c r="F305" s="226" t="s">
        <v>514</v>
      </c>
      <c r="G305" s="227"/>
      <c r="H305" s="227"/>
      <c r="I305" s="227"/>
      <c r="J305" s="132" t="s">
        <v>258</v>
      </c>
      <c r="K305" s="133">
        <v>20</v>
      </c>
      <c r="L305" s="228"/>
      <c r="M305" s="227"/>
      <c r="N305" s="228">
        <f t="shared" si="20"/>
        <v>0</v>
      </c>
      <c r="O305" s="227"/>
      <c r="P305" s="227"/>
      <c r="Q305" s="227"/>
      <c r="R305" s="134"/>
      <c r="T305" s="135" t="s">
        <v>3</v>
      </c>
      <c r="U305" s="39" t="s">
        <v>40</v>
      </c>
      <c r="V305" s="136">
        <v>0.06</v>
      </c>
      <c r="W305" s="136">
        <f t="shared" si="21"/>
        <v>1.2</v>
      </c>
      <c r="X305" s="136">
        <v>0</v>
      </c>
      <c r="Y305" s="136">
        <f t="shared" si="22"/>
        <v>0</v>
      </c>
      <c r="Z305" s="136">
        <v>0</v>
      </c>
      <c r="AA305" s="137">
        <f t="shared" si="23"/>
        <v>0</v>
      </c>
      <c r="AR305" s="16" t="s">
        <v>425</v>
      </c>
      <c r="AT305" s="16" t="s">
        <v>121</v>
      </c>
      <c r="AU305" s="16" t="s">
        <v>126</v>
      </c>
      <c r="AY305" s="16" t="s">
        <v>120</v>
      </c>
      <c r="BE305" s="138">
        <f t="shared" si="24"/>
        <v>0</v>
      </c>
      <c r="BF305" s="138">
        <f t="shared" si="25"/>
        <v>0</v>
      </c>
      <c r="BG305" s="138">
        <f t="shared" si="26"/>
        <v>0</v>
      </c>
      <c r="BH305" s="138">
        <f t="shared" si="27"/>
        <v>0</v>
      </c>
      <c r="BI305" s="138">
        <f t="shared" si="28"/>
        <v>0</v>
      </c>
      <c r="BJ305" s="16" t="s">
        <v>126</v>
      </c>
      <c r="BK305" s="139">
        <f t="shared" si="29"/>
        <v>0</v>
      </c>
      <c r="BL305" s="16" t="s">
        <v>425</v>
      </c>
      <c r="BM305" s="16" t="s">
        <v>515</v>
      </c>
    </row>
    <row r="306" spans="2:65" s="1" customFormat="1" ht="22.5" customHeight="1" x14ac:dyDescent="0.3">
      <c r="B306" s="129"/>
      <c r="C306" s="164" t="s">
        <v>516</v>
      </c>
      <c r="D306" s="164" t="s">
        <v>199</v>
      </c>
      <c r="E306" s="165" t="s">
        <v>517</v>
      </c>
      <c r="F306" s="243" t="s">
        <v>518</v>
      </c>
      <c r="G306" s="244"/>
      <c r="H306" s="244"/>
      <c r="I306" s="244"/>
      <c r="J306" s="166" t="s">
        <v>258</v>
      </c>
      <c r="K306" s="167">
        <v>20</v>
      </c>
      <c r="L306" s="245"/>
      <c r="M306" s="244"/>
      <c r="N306" s="245">
        <f t="shared" si="20"/>
        <v>0</v>
      </c>
      <c r="O306" s="227"/>
      <c r="P306" s="227"/>
      <c r="Q306" s="227"/>
      <c r="R306" s="134"/>
      <c r="T306" s="135" t="s">
        <v>3</v>
      </c>
      <c r="U306" s="39" t="s">
        <v>40</v>
      </c>
      <c r="V306" s="136">
        <v>0</v>
      </c>
      <c r="W306" s="136">
        <f t="shared" si="21"/>
        <v>0</v>
      </c>
      <c r="X306" s="136">
        <v>1</v>
      </c>
      <c r="Y306" s="136">
        <f t="shared" si="22"/>
        <v>20</v>
      </c>
      <c r="Z306" s="136">
        <v>0</v>
      </c>
      <c r="AA306" s="137">
        <f t="shared" si="23"/>
        <v>0</v>
      </c>
      <c r="AR306" s="16" t="s">
        <v>461</v>
      </c>
      <c r="AT306" s="16" t="s">
        <v>199</v>
      </c>
      <c r="AU306" s="16" t="s">
        <v>126</v>
      </c>
      <c r="AY306" s="16" t="s">
        <v>120</v>
      </c>
      <c r="BE306" s="138">
        <f t="shared" si="24"/>
        <v>0</v>
      </c>
      <c r="BF306" s="138">
        <f t="shared" si="25"/>
        <v>0</v>
      </c>
      <c r="BG306" s="138">
        <f t="shared" si="26"/>
        <v>0</v>
      </c>
      <c r="BH306" s="138">
        <f t="shared" si="27"/>
        <v>0</v>
      </c>
      <c r="BI306" s="138">
        <f t="shared" si="28"/>
        <v>0</v>
      </c>
      <c r="BJ306" s="16" t="s">
        <v>126</v>
      </c>
      <c r="BK306" s="139">
        <f t="shared" si="29"/>
        <v>0</v>
      </c>
      <c r="BL306" s="16" t="s">
        <v>461</v>
      </c>
      <c r="BM306" s="16" t="s">
        <v>519</v>
      </c>
    </row>
    <row r="307" spans="2:65" s="1" customFormat="1" ht="22.5" customHeight="1" x14ac:dyDescent="0.3">
      <c r="B307" s="129"/>
      <c r="C307" s="130" t="s">
        <v>520</v>
      </c>
      <c r="D307" s="130" t="s">
        <v>121</v>
      </c>
      <c r="E307" s="131" t="s">
        <v>521</v>
      </c>
      <c r="F307" s="226" t="s">
        <v>522</v>
      </c>
      <c r="G307" s="227"/>
      <c r="H307" s="227"/>
      <c r="I307" s="227"/>
      <c r="J307" s="132" t="s">
        <v>258</v>
      </c>
      <c r="K307" s="133">
        <v>142</v>
      </c>
      <c r="L307" s="228"/>
      <c r="M307" s="227"/>
      <c r="N307" s="228">
        <f t="shared" si="20"/>
        <v>0</v>
      </c>
      <c r="O307" s="227"/>
      <c r="P307" s="227"/>
      <c r="Q307" s="227"/>
      <c r="R307" s="134"/>
      <c r="T307" s="135" t="s">
        <v>3</v>
      </c>
      <c r="U307" s="39" t="s">
        <v>40</v>
      </c>
      <c r="V307" s="136">
        <v>6.7799999999999999E-2</v>
      </c>
      <c r="W307" s="136">
        <f t="shared" si="21"/>
        <v>9.6275999999999993</v>
      </c>
      <c r="X307" s="136">
        <v>0</v>
      </c>
      <c r="Y307" s="136">
        <f t="shared" si="22"/>
        <v>0</v>
      </c>
      <c r="Z307" s="136">
        <v>0</v>
      </c>
      <c r="AA307" s="137">
        <f t="shared" si="23"/>
        <v>0</v>
      </c>
      <c r="AR307" s="16" t="s">
        <v>425</v>
      </c>
      <c r="AT307" s="16" t="s">
        <v>121</v>
      </c>
      <c r="AU307" s="16" t="s">
        <v>126</v>
      </c>
      <c r="AY307" s="16" t="s">
        <v>120</v>
      </c>
      <c r="BE307" s="138">
        <f t="shared" si="24"/>
        <v>0</v>
      </c>
      <c r="BF307" s="138">
        <f t="shared" si="25"/>
        <v>0</v>
      </c>
      <c r="BG307" s="138">
        <f t="shared" si="26"/>
        <v>0</v>
      </c>
      <c r="BH307" s="138">
        <f t="shared" si="27"/>
        <v>0</v>
      </c>
      <c r="BI307" s="138">
        <f t="shared" si="28"/>
        <v>0</v>
      </c>
      <c r="BJ307" s="16" t="s">
        <v>126</v>
      </c>
      <c r="BK307" s="139">
        <f t="shared" si="29"/>
        <v>0</v>
      </c>
      <c r="BL307" s="16" t="s">
        <v>425</v>
      </c>
      <c r="BM307" s="16" t="s">
        <v>523</v>
      </c>
    </row>
    <row r="308" spans="2:65" s="1" customFormat="1" ht="22.5" customHeight="1" x14ac:dyDescent="0.3">
      <c r="B308" s="129"/>
      <c r="C308" s="164" t="s">
        <v>524</v>
      </c>
      <c r="D308" s="164" t="s">
        <v>199</v>
      </c>
      <c r="E308" s="165" t="s">
        <v>525</v>
      </c>
      <c r="F308" s="243" t="s">
        <v>526</v>
      </c>
      <c r="G308" s="244"/>
      <c r="H308" s="244"/>
      <c r="I308" s="244"/>
      <c r="J308" s="166" t="s">
        <v>258</v>
      </c>
      <c r="K308" s="167">
        <v>142</v>
      </c>
      <c r="L308" s="245"/>
      <c r="M308" s="244"/>
      <c r="N308" s="245">
        <f t="shared" si="20"/>
        <v>0</v>
      </c>
      <c r="O308" s="227"/>
      <c r="P308" s="227"/>
      <c r="Q308" s="227"/>
      <c r="R308" s="134"/>
      <c r="T308" s="135" t="s">
        <v>3</v>
      </c>
      <c r="U308" s="39" t="s">
        <v>40</v>
      </c>
      <c r="V308" s="136">
        <v>0</v>
      </c>
      <c r="W308" s="136">
        <f t="shared" si="21"/>
        <v>0</v>
      </c>
      <c r="X308" s="136">
        <v>2.4000000000000001E-4</v>
      </c>
      <c r="Y308" s="136">
        <f t="shared" si="22"/>
        <v>3.4079999999999999E-2</v>
      </c>
      <c r="Z308" s="136">
        <v>0</v>
      </c>
      <c r="AA308" s="137">
        <f t="shared" si="23"/>
        <v>0</v>
      </c>
      <c r="AR308" s="16" t="s">
        <v>461</v>
      </c>
      <c r="AT308" s="16" t="s">
        <v>199</v>
      </c>
      <c r="AU308" s="16" t="s">
        <v>126</v>
      </c>
      <c r="AY308" s="16" t="s">
        <v>120</v>
      </c>
      <c r="BE308" s="138">
        <f t="shared" si="24"/>
        <v>0</v>
      </c>
      <c r="BF308" s="138">
        <f t="shared" si="25"/>
        <v>0</v>
      </c>
      <c r="BG308" s="138">
        <f t="shared" si="26"/>
        <v>0</v>
      </c>
      <c r="BH308" s="138">
        <f t="shared" si="27"/>
        <v>0</v>
      </c>
      <c r="BI308" s="138">
        <f t="shared" si="28"/>
        <v>0</v>
      </c>
      <c r="BJ308" s="16" t="s">
        <v>126</v>
      </c>
      <c r="BK308" s="139">
        <f t="shared" si="29"/>
        <v>0</v>
      </c>
      <c r="BL308" s="16" t="s">
        <v>461</v>
      </c>
      <c r="BM308" s="16" t="s">
        <v>527</v>
      </c>
    </row>
    <row r="309" spans="2:65" s="1" customFormat="1" ht="22.5" customHeight="1" x14ac:dyDescent="0.3">
      <c r="B309" s="129"/>
      <c r="C309" s="130" t="s">
        <v>528</v>
      </c>
      <c r="D309" s="130" t="s">
        <v>121</v>
      </c>
      <c r="E309" s="131" t="s">
        <v>529</v>
      </c>
      <c r="F309" s="226" t="s">
        <v>530</v>
      </c>
      <c r="G309" s="227"/>
      <c r="H309" s="227"/>
      <c r="I309" s="227"/>
      <c r="J309" s="132" t="s">
        <v>258</v>
      </c>
      <c r="K309" s="133">
        <v>12</v>
      </c>
      <c r="L309" s="228"/>
      <c r="M309" s="227"/>
      <c r="N309" s="228">
        <f t="shared" si="20"/>
        <v>0</v>
      </c>
      <c r="O309" s="227"/>
      <c r="P309" s="227"/>
      <c r="Q309" s="227"/>
      <c r="R309" s="134"/>
      <c r="T309" s="135" t="s">
        <v>3</v>
      </c>
      <c r="U309" s="39" t="s">
        <v>40</v>
      </c>
      <c r="V309" s="136">
        <v>6.7799999999999999E-2</v>
      </c>
      <c r="W309" s="136">
        <f t="shared" si="21"/>
        <v>0.81359999999999999</v>
      </c>
      <c r="X309" s="136">
        <v>0</v>
      </c>
      <c r="Y309" s="136">
        <f t="shared" si="22"/>
        <v>0</v>
      </c>
      <c r="Z309" s="136">
        <v>0</v>
      </c>
      <c r="AA309" s="137">
        <f t="shared" si="23"/>
        <v>0</v>
      </c>
      <c r="AR309" s="16" t="s">
        <v>425</v>
      </c>
      <c r="AT309" s="16" t="s">
        <v>121</v>
      </c>
      <c r="AU309" s="16" t="s">
        <v>126</v>
      </c>
      <c r="AY309" s="16" t="s">
        <v>120</v>
      </c>
      <c r="BE309" s="138">
        <f t="shared" si="24"/>
        <v>0</v>
      </c>
      <c r="BF309" s="138">
        <f t="shared" si="25"/>
        <v>0</v>
      </c>
      <c r="BG309" s="138">
        <f t="shared" si="26"/>
        <v>0</v>
      </c>
      <c r="BH309" s="138">
        <f t="shared" si="27"/>
        <v>0</v>
      </c>
      <c r="BI309" s="138">
        <f t="shared" si="28"/>
        <v>0</v>
      </c>
      <c r="BJ309" s="16" t="s">
        <v>126</v>
      </c>
      <c r="BK309" s="139">
        <f t="shared" si="29"/>
        <v>0</v>
      </c>
      <c r="BL309" s="16" t="s">
        <v>425</v>
      </c>
      <c r="BM309" s="16" t="s">
        <v>531</v>
      </c>
    </row>
    <row r="310" spans="2:65" s="1" customFormat="1" ht="22.5" customHeight="1" x14ac:dyDescent="0.3">
      <c r="B310" s="129"/>
      <c r="C310" s="164" t="s">
        <v>532</v>
      </c>
      <c r="D310" s="164" t="s">
        <v>199</v>
      </c>
      <c r="E310" s="165" t="s">
        <v>533</v>
      </c>
      <c r="F310" s="243" t="s">
        <v>534</v>
      </c>
      <c r="G310" s="244"/>
      <c r="H310" s="244"/>
      <c r="I310" s="244"/>
      <c r="J310" s="166" t="s">
        <v>258</v>
      </c>
      <c r="K310" s="167">
        <v>12</v>
      </c>
      <c r="L310" s="245"/>
      <c r="M310" s="244"/>
      <c r="N310" s="245">
        <f t="shared" si="20"/>
        <v>0</v>
      </c>
      <c r="O310" s="227"/>
      <c r="P310" s="227"/>
      <c r="Q310" s="227"/>
      <c r="R310" s="134"/>
      <c r="T310" s="135" t="s">
        <v>3</v>
      </c>
      <c r="U310" s="39" t="s">
        <v>40</v>
      </c>
      <c r="V310" s="136">
        <v>0</v>
      </c>
      <c r="W310" s="136">
        <f t="shared" si="21"/>
        <v>0</v>
      </c>
      <c r="X310" s="136">
        <v>2.4000000000000001E-4</v>
      </c>
      <c r="Y310" s="136">
        <f t="shared" si="22"/>
        <v>2.8800000000000002E-3</v>
      </c>
      <c r="Z310" s="136">
        <v>0</v>
      </c>
      <c r="AA310" s="137">
        <f t="shared" si="23"/>
        <v>0</v>
      </c>
      <c r="AR310" s="16" t="s">
        <v>461</v>
      </c>
      <c r="AT310" s="16" t="s">
        <v>199</v>
      </c>
      <c r="AU310" s="16" t="s">
        <v>126</v>
      </c>
      <c r="AY310" s="16" t="s">
        <v>120</v>
      </c>
      <c r="BE310" s="138">
        <f t="shared" si="24"/>
        <v>0</v>
      </c>
      <c r="BF310" s="138">
        <f t="shared" si="25"/>
        <v>0</v>
      </c>
      <c r="BG310" s="138">
        <f t="shared" si="26"/>
        <v>0</v>
      </c>
      <c r="BH310" s="138">
        <f t="shared" si="27"/>
        <v>0</v>
      </c>
      <c r="BI310" s="138">
        <f t="shared" si="28"/>
        <v>0</v>
      </c>
      <c r="BJ310" s="16" t="s">
        <v>126</v>
      </c>
      <c r="BK310" s="139">
        <f t="shared" si="29"/>
        <v>0</v>
      </c>
      <c r="BL310" s="16" t="s">
        <v>461</v>
      </c>
      <c r="BM310" s="16" t="s">
        <v>535</v>
      </c>
    </row>
    <row r="311" spans="2:65" s="1" customFormat="1" ht="22.5" customHeight="1" x14ac:dyDescent="0.3">
      <c r="B311" s="129"/>
      <c r="C311" s="130" t="s">
        <v>536</v>
      </c>
      <c r="D311" s="130" t="s">
        <v>121</v>
      </c>
      <c r="E311" s="131" t="s">
        <v>537</v>
      </c>
      <c r="F311" s="226" t="s">
        <v>538</v>
      </c>
      <c r="G311" s="227"/>
      <c r="H311" s="227"/>
      <c r="I311" s="227"/>
      <c r="J311" s="132" t="s">
        <v>211</v>
      </c>
      <c r="K311" s="133">
        <v>4</v>
      </c>
      <c r="L311" s="228"/>
      <c r="M311" s="227"/>
      <c r="N311" s="228">
        <f t="shared" si="20"/>
        <v>0</v>
      </c>
      <c r="O311" s="227"/>
      <c r="P311" s="227"/>
      <c r="Q311" s="227"/>
      <c r="R311" s="134"/>
      <c r="T311" s="135" t="s">
        <v>3</v>
      </c>
      <c r="U311" s="39" t="s">
        <v>40</v>
      </c>
      <c r="V311" s="136">
        <v>1.4750000000000001</v>
      </c>
      <c r="W311" s="136">
        <f t="shared" si="21"/>
        <v>5.9</v>
      </c>
      <c r="X311" s="136">
        <v>0</v>
      </c>
      <c r="Y311" s="136">
        <f t="shared" si="22"/>
        <v>0</v>
      </c>
      <c r="Z311" s="136">
        <v>0</v>
      </c>
      <c r="AA311" s="137">
        <f t="shared" si="23"/>
        <v>0</v>
      </c>
      <c r="AR311" s="16" t="s">
        <v>425</v>
      </c>
      <c r="AT311" s="16" t="s">
        <v>121</v>
      </c>
      <c r="AU311" s="16" t="s">
        <v>126</v>
      </c>
      <c r="AY311" s="16" t="s">
        <v>120</v>
      </c>
      <c r="BE311" s="138">
        <f t="shared" si="24"/>
        <v>0</v>
      </c>
      <c r="BF311" s="138">
        <f t="shared" si="25"/>
        <v>0</v>
      </c>
      <c r="BG311" s="138">
        <f t="shared" si="26"/>
        <v>0</v>
      </c>
      <c r="BH311" s="138">
        <f t="shared" si="27"/>
        <v>0</v>
      </c>
      <c r="BI311" s="138">
        <f t="shared" si="28"/>
        <v>0</v>
      </c>
      <c r="BJ311" s="16" t="s">
        <v>126</v>
      </c>
      <c r="BK311" s="139">
        <f t="shared" si="29"/>
        <v>0</v>
      </c>
      <c r="BL311" s="16" t="s">
        <v>425</v>
      </c>
      <c r="BM311" s="16" t="s">
        <v>539</v>
      </c>
    </row>
    <row r="312" spans="2:65" s="1" customFormat="1" ht="22.5" customHeight="1" x14ac:dyDescent="0.3">
      <c r="B312" s="129"/>
      <c r="C312" s="164" t="s">
        <v>540</v>
      </c>
      <c r="D312" s="164" t="s">
        <v>199</v>
      </c>
      <c r="E312" s="165" t="s">
        <v>541</v>
      </c>
      <c r="F312" s="243" t="s">
        <v>542</v>
      </c>
      <c r="G312" s="244"/>
      <c r="H312" s="244"/>
      <c r="I312" s="244"/>
      <c r="J312" s="166" t="s">
        <v>211</v>
      </c>
      <c r="K312" s="167">
        <v>4</v>
      </c>
      <c r="L312" s="245"/>
      <c r="M312" s="244"/>
      <c r="N312" s="245">
        <f t="shared" si="20"/>
        <v>0</v>
      </c>
      <c r="O312" s="227"/>
      <c r="P312" s="227"/>
      <c r="Q312" s="227"/>
      <c r="R312" s="134"/>
      <c r="T312" s="135" t="s">
        <v>3</v>
      </c>
      <c r="U312" s="39" t="s">
        <v>40</v>
      </c>
      <c r="V312" s="136">
        <v>0</v>
      </c>
      <c r="W312" s="136">
        <f t="shared" si="21"/>
        <v>0</v>
      </c>
      <c r="X312" s="136">
        <v>3.3840000000000002E-2</v>
      </c>
      <c r="Y312" s="136">
        <f t="shared" si="22"/>
        <v>0.13536000000000001</v>
      </c>
      <c r="Z312" s="136">
        <v>0</v>
      </c>
      <c r="AA312" s="137">
        <f t="shared" si="23"/>
        <v>0</v>
      </c>
      <c r="AR312" s="16" t="s">
        <v>461</v>
      </c>
      <c r="AT312" s="16" t="s">
        <v>199</v>
      </c>
      <c r="AU312" s="16" t="s">
        <v>126</v>
      </c>
      <c r="AY312" s="16" t="s">
        <v>120</v>
      </c>
      <c r="BE312" s="138">
        <f t="shared" si="24"/>
        <v>0</v>
      </c>
      <c r="BF312" s="138">
        <f t="shared" si="25"/>
        <v>0</v>
      </c>
      <c r="BG312" s="138">
        <f t="shared" si="26"/>
        <v>0</v>
      </c>
      <c r="BH312" s="138">
        <f t="shared" si="27"/>
        <v>0</v>
      </c>
      <c r="BI312" s="138">
        <f t="shared" si="28"/>
        <v>0</v>
      </c>
      <c r="BJ312" s="16" t="s">
        <v>126</v>
      </c>
      <c r="BK312" s="139">
        <f t="shared" si="29"/>
        <v>0</v>
      </c>
      <c r="BL312" s="16" t="s">
        <v>461</v>
      </c>
      <c r="BM312" s="16" t="s">
        <v>543</v>
      </c>
    </row>
    <row r="313" spans="2:65" s="1" customFormat="1" ht="31.5" customHeight="1" x14ac:dyDescent="0.3">
      <c r="B313" s="129"/>
      <c r="C313" s="130" t="s">
        <v>544</v>
      </c>
      <c r="D313" s="130" t="s">
        <v>121</v>
      </c>
      <c r="E313" s="131" t="s">
        <v>545</v>
      </c>
      <c r="F313" s="226" t="s">
        <v>546</v>
      </c>
      <c r="G313" s="227"/>
      <c r="H313" s="227"/>
      <c r="I313" s="227"/>
      <c r="J313" s="132" t="s">
        <v>211</v>
      </c>
      <c r="K313" s="133">
        <v>1</v>
      </c>
      <c r="L313" s="228"/>
      <c r="M313" s="227"/>
      <c r="N313" s="228">
        <f t="shared" si="20"/>
        <v>0</v>
      </c>
      <c r="O313" s="227"/>
      <c r="P313" s="227"/>
      <c r="Q313" s="227"/>
      <c r="R313" s="134"/>
      <c r="T313" s="135" t="s">
        <v>3</v>
      </c>
      <c r="U313" s="39" t="s">
        <v>40</v>
      </c>
      <c r="V313" s="136">
        <v>5.3999999999999999E-2</v>
      </c>
      <c r="W313" s="136">
        <f t="shared" si="21"/>
        <v>5.3999999999999999E-2</v>
      </c>
      <c r="X313" s="136">
        <v>0</v>
      </c>
      <c r="Y313" s="136">
        <f t="shared" si="22"/>
        <v>0</v>
      </c>
      <c r="Z313" s="136">
        <v>0</v>
      </c>
      <c r="AA313" s="137">
        <f t="shared" si="23"/>
        <v>0</v>
      </c>
      <c r="AR313" s="16" t="s">
        <v>425</v>
      </c>
      <c r="AT313" s="16" t="s">
        <v>121</v>
      </c>
      <c r="AU313" s="16" t="s">
        <v>126</v>
      </c>
      <c r="AY313" s="16" t="s">
        <v>120</v>
      </c>
      <c r="BE313" s="138">
        <f t="shared" si="24"/>
        <v>0</v>
      </c>
      <c r="BF313" s="138">
        <f t="shared" si="25"/>
        <v>0</v>
      </c>
      <c r="BG313" s="138">
        <f t="shared" si="26"/>
        <v>0</v>
      </c>
      <c r="BH313" s="138">
        <f t="shared" si="27"/>
        <v>0</v>
      </c>
      <c r="BI313" s="138">
        <f t="shared" si="28"/>
        <v>0</v>
      </c>
      <c r="BJ313" s="16" t="s">
        <v>126</v>
      </c>
      <c r="BK313" s="139">
        <f t="shared" si="29"/>
        <v>0</v>
      </c>
      <c r="BL313" s="16" t="s">
        <v>425</v>
      </c>
      <c r="BM313" s="16" t="s">
        <v>547</v>
      </c>
    </row>
    <row r="314" spans="2:65" s="1" customFormat="1" ht="22.5" customHeight="1" x14ac:dyDescent="0.3">
      <c r="B314" s="129"/>
      <c r="C314" s="130" t="s">
        <v>548</v>
      </c>
      <c r="D314" s="130" t="s">
        <v>121</v>
      </c>
      <c r="E314" s="131" t="s">
        <v>549</v>
      </c>
      <c r="F314" s="226" t="s">
        <v>550</v>
      </c>
      <c r="G314" s="227"/>
      <c r="H314" s="227"/>
      <c r="I314" s="227"/>
      <c r="J314" s="132" t="s">
        <v>551</v>
      </c>
      <c r="K314" s="133">
        <v>25</v>
      </c>
      <c r="L314" s="228"/>
      <c r="M314" s="227"/>
      <c r="N314" s="228">
        <f t="shared" si="20"/>
        <v>0</v>
      </c>
      <c r="O314" s="227"/>
      <c r="P314" s="227"/>
      <c r="Q314" s="227"/>
      <c r="R314" s="134"/>
      <c r="T314" s="135" t="s">
        <v>3</v>
      </c>
      <c r="U314" s="39" t="s">
        <v>40</v>
      </c>
      <c r="V314" s="136">
        <v>5.3999999999999999E-2</v>
      </c>
      <c r="W314" s="136">
        <f t="shared" si="21"/>
        <v>1.35</v>
      </c>
      <c r="X314" s="136">
        <v>0</v>
      </c>
      <c r="Y314" s="136">
        <f t="shared" si="22"/>
        <v>0</v>
      </c>
      <c r="Z314" s="136">
        <v>0</v>
      </c>
      <c r="AA314" s="137">
        <f t="shared" si="23"/>
        <v>0</v>
      </c>
      <c r="AR314" s="16" t="s">
        <v>425</v>
      </c>
      <c r="AT314" s="16" t="s">
        <v>121</v>
      </c>
      <c r="AU314" s="16" t="s">
        <v>126</v>
      </c>
      <c r="AY314" s="16" t="s">
        <v>120</v>
      </c>
      <c r="BE314" s="138">
        <f t="shared" si="24"/>
        <v>0</v>
      </c>
      <c r="BF314" s="138">
        <f t="shared" si="25"/>
        <v>0</v>
      </c>
      <c r="BG314" s="138">
        <f t="shared" si="26"/>
        <v>0</v>
      </c>
      <c r="BH314" s="138">
        <f t="shared" si="27"/>
        <v>0</v>
      </c>
      <c r="BI314" s="138">
        <f t="shared" si="28"/>
        <v>0</v>
      </c>
      <c r="BJ314" s="16" t="s">
        <v>126</v>
      </c>
      <c r="BK314" s="139">
        <f t="shared" si="29"/>
        <v>0</v>
      </c>
      <c r="BL314" s="16" t="s">
        <v>425</v>
      </c>
      <c r="BM314" s="16" t="s">
        <v>552</v>
      </c>
    </row>
    <row r="315" spans="2:65" s="1" customFormat="1" ht="22.5" customHeight="1" x14ac:dyDescent="0.3">
      <c r="B315" s="129"/>
      <c r="C315" s="130" t="s">
        <v>553</v>
      </c>
      <c r="D315" s="130" t="s">
        <v>121</v>
      </c>
      <c r="E315" s="131" t="s">
        <v>554</v>
      </c>
      <c r="F315" s="226" t="s">
        <v>555</v>
      </c>
      <c r="G315" s="227"/>
      <c r="H315" s="227"/>
      <c r="I315" s="227"/>
      <c r="J315" s="132" t="s">
        <v>211</v>
      </c>
      <c r="K315" s="133">
        <v>1</v>
      </c>
      <c r="L315" s="228"/>
      <c r="M315" s="227"/>
      <c r="N315" s="228">
        <f t="shared" si="20"/>
        <v>0</v>
      </c>
      <c r="O315" s="227"/>
      <c r="P315" s="227"/>
      <c r="Q315" s="227"/>
      <c r="R315" s="134"/>
      <c r="T315" s="135" t="s">
        <v>3</v>
      </c>
      <c r="U315" s="39" t="s">
        <v>40</v>
      </c>
      <c r="V315" s="136">
        <v>7.6999999999999999E-2</v>
      </c>
      <c r="W315" s="136">
        <f t="shared" si="21"/>
        <v>7.6999999999999999E-2</v>
      </c>
      <c r="X315" s="136">
        <v>0</v>
      </c>
      <c r="Y315" s="136">
        <f t="shared" si="22"/>
        <v>0</v>
      </c>
      <c r="Z315" s="136">
        <v>0</v>
      </c>
      <c r="AA315" s="137">
        <f t="shared" si="23"/>
        <v>0</v>
      </c>
      <c r="AR315" s="16" t="s">
        <v>425</v>
      </c>
      <c r="AT315" s="16" t="s">
        <v>121</v>
      </c>
      <c r="AU315" s="16" t="s">
        <v>126</v>
      </c>
      <c r="AY315" s="16" t="s">
        <v>120</v>
      </c>
      <c r="BE315" s="138">
        <f t="shared" si="24"/>
        <v>0</v>
      </c>
      <c r="BF315" s="138">
        <f t="shared" si="25"/>
        <v>0</v>
      </c>
      <c r="BG315" s="138">
        <f t="shared" si="26"/>
        <v>0</v>
      </c>
      <c r="BH315" s="138">
        <f t="shared" si="27"/>
        <v>0</v>
      </c>
      <c r="BI315" s="138">
        <f t="shared" si="28"/>
        <v>0</v>
      </c>
      <c r="BJ315" s="16" t="s">
        <v>126</v>
      </c>
      <c r="BK315" s="139">
        <f t="shared" si="29"/>
        <v>0</v>
      </c>
      <c r="BL315" s="16" t="s">
        <v>425</v>
      </c>
      <c r="BM315" s="16" t="s">
        <v>556</v>
      </c>
    </row>
    <row r="316" spans="2:65" s="1" customFormat="1" ht="22.5" customHeight="1" x14ac:dyDescent="0.3">
      <c r="B316" s="129"/>
      <c r="C316" s="164" t="s">
        <v>557</v>
      </c>
      <c r="D316" s="164" t="s">
        <v>199</v>
      </c>
      <c r="E316" s="165" t="s">
        <v>558</v>
      </c>
      <c r="F316" s="243" t="s">
        <v>559</v>
      </c>
      <c r="G316" s="244"/>
      <c r="H316" s="244"/>
      <c r="I316" s="244"/>
      <c r="J316" s="166" t="s">
        <v>211</v>
      </c>
      <c r="K316" s="167">
        <v>1</v>
      </c>
      <c r="L316" s="245"/>
      <c r="M316" s="244"/>
      <c r="N316" s="245">
        <f t="shared" si="20"/>
        <v>0</v>
      </c>
      <c r="O316" s="227"/>
      <c r="P316" s="227"/>
      <c r="Q316" s="227"/>
      <c r="R316" s="134"/>
      <c r="T316" s="135" t="s">
        <v>3</v>
      </c>
      <c r="U316" s="39" t="s">
        <v>40</v>
      </c>
      <c r="V316" s="136">
        <v>0</v>
      </c>
      <c r="W316" s="136">
        <f t="shared" si="21"/>
        <v>0</v>
      </c>
      <c r="X316" s="136">
        <v>1E-3</v>
      </c>
      <c r="Y316" s="136">
        <f t="shared" si="22"/>
        <v>1E-3</v>
      </c>
      <c r="Z316" s="136">
        <v>0</v>
      </c>
      <c r="AA316" s="137">
        <f t="shared" si="23"/>
        <v>0</v>
      </c>
      <c r="AR316" s="16" t="s">
        <v>461</v>
      </c>
      <c r="AT316" s="16" t="s">
        <v>199</v>
      </c>
      <c r="AU316" s="16" t="s">
        <v>126</v>
      </c>
      <c r="AY316" s="16" t="s">
        <v>120</v>
      </c>
      <c r="BE316" s="138">
        <f t="shared" si="24"/>
        <v>0</v>
      </c>
      <c r="BF316" s="138">
        <f t="shared" si="25"/>
        <v>0</v>
      </c>
      <c r="BG316" s="138">
        <f t="shared" si="26"/>
        <v>0</v>
      </c>
      <c r="BH316" s="138">
        <f t="shared" si="27"/>
        <v>0</v>
      </c>
      <c r="BI316" s="138">
        <f t="shared" si="28"/>
        <v>0</v>
      </c>
      <c r="BJ316" s="16" t="s">
        <v>126</v>
      </c>
      <c r="BK316" s="139">
        <f t="shared" si="29"/>
        <v>0</v>
      </c>
      <c r="BL316" s="16" t="s">
        <v>461</v>
      </c>
      <c r="BM316" s="16" t="s">
        <v>560</v>
      </c>
    </row>
    <row r="317" spans="2:65" s="9" customFormat="1" ht="29.85" customHeight="1" x14ac:dyDescent="0.3">
      <c r="B317" s="118"/>
      <c r="C317" s="119"/>
      <c r="D317" s="128" t="s">
        <v>103</v>
      </c>
      <c r="E317" s="128"/>
      <c r="F317" s="128"/>
      <c r="G317" s="128"/>
      <c r="H317" s="128"/>
      <c r="I317" s="128"/>
      <c r="J317" s="128"/>
      <c r="K317" s="128"/>
      <c r="L317" s="128"/>
      <c r="M317" s="128"/>
      <c r="N317" s="246">
        <f>BK317</f>
        <v>0</v>
      </c>
      <c r="O317" s="247"/>
      <c r="P317" s="247"/>
      <c r="Q317" s="247"/>
      <c r="R317" s="121"/>
      <c r="T317" s="122"/>
      <c r="U317" s="119"/>
      <c r="V317" s="119"/>
      <c r="W317" s="123">
        <f>SUM(W318:W324)</f>
        <v>115.4192</v>
      </c>
      <c r="X317" s="119"/>
      <c r="Y317" s="123">
        <f>SUM(Y318:Y324)</f>
        <v>7.9382200000000003</v>
      </c>
      <c r="Z317" s="119"/>
      <c r="AA317" s="124">
        <f>SUM(AA318:AA324)</f>
        <v>0</v>
      </c>
      <c r="AR317" s="125" t="s">
        <v>140</v>
      </c>
      <c r="AT317" s="126" t="s">
        <v>72</v>
      </c>
      <c r="AU317" s="126" t="s">
        <v>77</v>
      </c>
      <c r="AY317" s="125" t="s">
        <v>120</v>
      </c>
      <c r="BK317" s="127">
        <f>SUM(BK318:BK324)</f>
        <v>0</v>
      </c>
    </row>
    <row r="318" spans="2:65" s="1" customFormat="1" ht="44.25" customHeight="1" x14ac:dyDescent="0.3">
      <c r="B318" s="129"/>
      <c r="C318" s="130" t="s">
        <v>561</v>
      </c>
      <c r="D318" s="130" t="s">
        <v>121</v>
      </c>
      <c r="E318" s="131" t="s">
        <v>562</v>
      </c>
      <c r="F318" s="226" t="s">
        <v>563</v>
      </c>
      <c r="G318" s="227"/>
      <c r="H318" s="227"/>
      <c r="I318" s="227"/>
      <c r="J318" s="132" t="s">
        <v>211</v>
      </c>
      <c r="K318" s="133">
        <v>4</v>
      </c>
      <c r="L318" s="228"/>
      <c r="M318" s="227"/>
      <c r="N318" s="228">
        <f t="shared" ref="N318:N324" si="30">ROUND(L318*K318,3)</f>
        <v>0</v>
      </c>
      <c r="O318" s="227"/>
      <c r="P318" s="227"/>
      <c r="Q318" s="227"/>
      <c r="R318" s="134"/>
      <c r="T318" s="135" t="s">
        <v>3</v>
      </c>
      <c r="U318" s="39" t="s">
        <v>40</v>
      </c>
      <c r="V318" s="136">
        <v>3.4619</v>
      </c>
      <c r="W318" s="136">
        <f t="shared" ref="W318:W324" si="31">V318*K318</f>
        <v>13.8476</v>
      </c>
      <c r="X318" s="136">
        <v>0</v>
      </c>
      <c r="Y318" s="136">
        <f t="shared" ref="Y318:Y324" si="32">X318*K318</f>
        <v>0</v>
      </c>
      <c r="Z318" s="136">
        <v>0</v>
      </c>
      <c r="AA318" s="137">
        <f t="shared" ref="AA318:AA324" si="33">Z318*K318</f>
        <v>0</v>
      </c>
      <c r="AR318" s="16" t="s">
        <v>425</v>
      </c>
      <c r="AT318" s="16" t="s">
        <v>121</v>
      </c>
      <c r="AU318" s="16" t="s">
        <v>126</v>
      </c>
      <c r="AY318" s="16" t="s">
        <v>120</v>
      </c>
      <c r="BE318" s="138">
        <f t="shared" ref="BE318:BE324" si="34">IF(U318="základná",N318,0)</f>
        <v>0</v>
      </c>
      <c r="BF318" s="138">
        <f t="shared" ref="BF318:BF324" si="35">IF(U318="znížená",N318,0)</f>
        <v>0</v>
      </c>
      <c r="BG318" s="138">
        <f t="shared" ref="BG318:BG324" si="36">IF(U318="zákl. prenesená",N318,0)</f>
        <v>0</v>
      </c>
      <c r="BH318" s="138">
        <f t="shared" ref="BH318:BH324" si="37">IF(U318="zníž. prenesená",N318,0)</f>
        <v>0</v>
      </c>
      <c r="BI318" s="138">
        <f t="shared" ref="BI318:BI324" si="38">IF(U318="nulová",N318,0)</f>
        <v>0</v>
      </c>
      <c r="BJ318" s="16" t="s">
        <v>126</v>
      </c>
      <c r="BK318" s="139">
        <f t="shared" ref="BK318:BK324" si="39">ROUND(L318*K318,3)</f>
        <v>0</v>
      </c>
      <c r="BL318" s="16" t="s">
        <v>425</v>
      </c>
      <c r="BM318" s="16" t="s">
        <v>564</v>
      </c>
    </row>
    <row r="319" spans="2:65" s="1" customFormat="1" ht="31.5" customHeight="1" x14ac:dyDescent="0.3">
      <c r="B319" s="129"/>
      <c r="C319" s="130" t="s">
        <v>565</v>
      </c>
      <c r="D319" s="130" t="s">
        <v>121</v>
      </c>
      <c r="E319" s="131" t="s">
        <v>566</v>
      </c>
      <c r="F319" s="226" t="s">
        <v>567</v>
      </c>
      <c r="G319" s="227"/>
      <c r="H319" s="227"/>
      <c r="I319" s="227"/>
      <c r="J319" s="132" t="s">
        <v>135</v>
      </c>
      <c r="K319" s="133">
        <v>2.8</v>
      </c>
      <c r="L319" s="228"/>
      <c r="M319" s="227"/>
      <c r="N319" s="228">
        <f t="shared" si="30"/>
        <v>0</v>
      </c>
      <c r="O319" s="227"/>
      <c r="P319" s="227"/>
      <c r="Q319" s="227"/>
      <c r="R319" s="134"/>
      <c r="T319" s="135" t="s">
        <v>3</v>
      </c>
      <c r="U319" s="39" t="s">
        <v>40</v>
      </c>
      <c r="V319" s="136">
        <v>1.2024999999999999</v>
      </c>
      <c r="W319" s="136">
        <f t="shared" si="31"/>
        <v>3.3669999999999995</v>
      </c>
      <c r="X319" s="136">
        <v>0</v>
      </c>
      <c r="Y319" s="136">
        <f t="shared" si="32"/>
        <v>0</v>
      </c>
      <c r="Z319" s="136">
        <v>0</v>
      </c>
      <c r="AA319" s="137">
        <f t="shared" si="33"/>
        <v>0</v>
      </c>
      <c r="AR319" s="16" t="s">
        <v>425</v>
      </c>
      <c r="AT319" s="16" t="s">
        <v>121</v>
      </c>
      <c r="AU319" s="16" t="s">
        <v>126</v>
      </c>
      <c r="AY319" s="16" t="s">
        <v>120</v>
      </c>
      <c r="BE319" s="138">
        <f t="shared" si="34"/>
        <v>0</v>
      </c>
      <c r="BF319" s="138">
        <f t="shared" si="35"/>
        <v>0</v>
      </c>
      <c r="BG319" s="138">
        <f t="shared" si="36"/>
        <v>0</v>
      </c>
      <c r="BH319" s="138">
        <f t="shared" si="37"/>
        <v>0</v>
      </c>
      <c r="BI319" s="138">
        <f t="shared" si="38"/>
        <v>0</v>
      </c>
      <c r="BJ319" s="16" t="s">
        <v>126</v>
      </c>
      <c r="BK319" s="139">
        <f t="shared" si="39"/>
        <v>0</v>
      </c>
      <c r="BL319" s="16" t="s">
        <v>425</v>
      </c>
      <c r="BM319" s="16" t="s">
        <v>568</v>
      </c>
    </row>
    <row r="320" spans="2:65" s="1" customFormat="1" ht="31.5" customHeight="1" x14ac:dyDescent="0.3">
      <c r="B320" s="129"/>
      <c r="C320" s="130" t="s">
        <v>569</v>
      </c>
      <c r="D320" s="130" t="s">
        <v>121</v>
      </c>
      <c r="E320" s="131" t="s">
        <v>570</v>
      </c>
      <c r="F320" s="226" t="s">
        <v>571</v>
      </c>
      <c r="G320" s="227"/>
      <c r="H320" s="227"/>
      <c r="I320" s="227"/>
      <c r="J320" s="132" t="s">
        <v>258</v>
      </c>
      <c r="K320" s="133">
        <v>174</v>
      </c>
      <c r="L320" s="228"/>
      <c r="M320" s="227"/>
      <c r="N320" s="228">
        <f t="shared" si="30"/>
        <v>0</v>
      </c>
      <c r="O320" s="227"/>
      <c r="P320" s="227"/>
      <c r="Q320" s="227"/>
      <c r="R320" s="134"/>
      <c r="T320" s="135" t="s">
        <v>3</v>
      </c>
      <c r="U320" s="39" t="s">
        <v>40</v>
      </c>
      <c r="V320" s="136">
        <v>0.43159999999999998</v>
      </c>
      <c r="W320" s="136">
        <f t="shared" si="31"/>
        <v>75.098399999999998</v>
      </c>
      <c r="X320" s="136">
        <v>0</v>
      </c>
      <c r="Y320" s="136">
        <f t="shared" si="32"/>
        <v>0</v>
      </c>
      <c r="Z320" s="136">
        <v>0</v>
      </c>
      <c r="AA320" s="137">
        <f t="shared" si="33"/>
        <v>0</v>
      </c>
      <c r="AR320" s="16" t="s">
        <v>425</v>
      </c>
      <c r="AT320" s="16" t="s">
        <v>121</v>
      </c>
      <c r="AU320" s="16" t="s">
        <v>126</v>
      </c>
      <c r="AY320" s="16" t="s">
        <v>120</v>
      </c>
      <c r="BE320" s="138">
        <f t="shared" si="34"/>
        <v>0</v>
      </c>
      <c r="BF320" s="138">
        <f t="shared" si="35"/>
        <v>0</v>
      </c>
      <c r="BG320" s="138">
        <f t="shared" si="36"/>
        <v>0</v>
      </c>
      <c r="BH320" s="138">
        <f t="shared" si="37"/>
        <v>0</v>
      </c>
      <c r="BI320" s="138">
        <f t="shared" si="38"/>
        <v>0</v>
      </c>
      <c r="BJ320" s="16" t="s">
        <v>126</v>
      </c>
      <c r="BK320" s="139">
        <f t="shared" si="39"/>
        <v>0</v>
      </c>
      <c r="BL320" s="16" t="s">
        <v>425</v>
      </c>
      <c r="BM320" s="16" t="s">
        <v>572</v>
      </c>
    </row>
    <row r="321" spans="2:65" s="1" customFormat="1" ht="31.5" customHeight="1" x14ac:dyDescent="0.3">
      <c r="B321" s="129"/>
      <c r="C321" s="130" t="s">
        <v>573</v>
      </c>
      <c r="D321" s="130" t="s">
        <v>121</v>
      </c>
      <c r="E321" s="131" t="s">
        <v>574</v>
      </c>
      <c r="F321" s="226" t="s">
        <v>575</v>
      </c>
      <c r="G321" s="227"/>
      <c r="H321" s="227"/>
      <c r="I321" s="227"/>
      <c r="J321" s="132" t="s">
        <v>258</v>
      </c>
      <c r="K321" s="133">
        <v>174</v>
      </c>
      <c r="L321" s="228"/>
      <c r="M321" s="227"/>
      <c r="N321" s="228">
        <f t="shared" si="30"/>
        <v>0</v>
      </c>
      <c r="O321" s="227"/>
      <c r="P321" s="227"/>
      <c r="Q321" s="227"/>
      <c r="R321" s="134"/>
      <c r="T321" s="135" t="s">
        <v>3</v>
      </c>
      <c r="U321" s="39" t="s">
        <v>40</v>
      </c>
      <c r="V321" s="136">
        <v>9.8799999999999999E-2</v>
      </c>
      <c r="W321" s="136">
        <f t="shared" si="31"/>
        <v>17.191199999999998</v>
      </c>
      <c r="X321" s="136">
        <v>0</v>
      </c>
      <c r="Y321" s="136">
        <f t="shared" si="32"/>
        <v>0</v>
      </c>
      <c r="Z321" s="136">
        <v>0</v>
      </c>
      <c r="AA321" s="137">
        <f t="shared" si="33"/>
        <v>0</v>
      </c>
      <c r="AR321" s="16" t="s">
        <v>425</v>
      </c>
      <c r="AT321" s="16" t="s">
        <v>121</v>
      </c>
      <c r="AU321" s="16" t="s">
        <v>126</v>
      </c>
      <c r="AY321" s="16" t="s">
        <v>120</v>
      </c>
      <c r="BE321" s="138">
        <f t="shared" si="34"/>
        <v>0</v>
      </c>
      <c r="BF321" s="138">
        <f t="shared" si="35"/>
        <v>0</v>
      </c>
      <c r="BG321" s="138">
        <f t="shared" si="36"/>
        <v>0</v>
      </c>
      <c r="BH321" s="138">
        <f t="shared" si="37"/>
        <v>0</v>
      </c>
      <c r="BI321" s="138">
        <f t="shared" si="38"/>
        <v>0</v>
      </c>
      <c r="BJ321" s="16" t="s">
        <v>126</v>
      </c>
      <c r="BK321" s="139">
        <f t="shared" si="39"/>
        <v>0</v>
      </c>
      <c r="BL321" s="16" t="s">
        <v>425</v>
      </c>
      <c r="BM321" s="16" t="s">
        <v>576</v>
      </c>
    </row>
    <row r="322" spans="2:65" s="1" customFormat="1" ht="22.5" customHeight="1" x14ac:dyDescent="0.3">
      <c r="B322" s="129"/>
      <c r="C322" s="164" t="s">
        <v>577</v>
      </c>
      <c r="D322" s="164" t="s">
        <v>199</v>
      </c>
      <c r="E322" s="165" t="s">
        <v>578</v>
      </c>
      <c r="F322" s="243" t="s">
        <v>579</v>
      </c>
      <c r="G322" s="244"/>
      <c r="H322" s="244"/>
      <c r="I322" s="244"/>
      <c r="J322" s="166" t="s">
        <v>202</v>
      </c>
      <c r="K322" s="167">
        <v>7.9</v>
      </c>
      <c r="L322" s="245"/>
      <c r="M322" s="244"/>
      <c r="N322" s="245">
        <f t="shared" si="30"/>
        <v>0</v>
      </c>
      <c r="O322" s="227"/>
      <c r="P322" s="227"/>
      <c r="Q322" s="227"/>
      <c r="R322" s="134"/>
      <c r="T322" s="135" t="s">
        <v>3</v>
      </c>
      <c r="U322" s="39" t="s">
        <v>40</v>
      </c>
      <c r="V322" s="136">
        <v>0</v>
      </c>
      <c r="W322" s="136">
        <f t="shared" si="31"/>
        <v>0</v>
      </c>
      <c r="X322" s="136">
        <v>1</v>
      </c>
      <c r="Y322" s="136">
        <f t="shared" si="32"/>
        <v>7.9</v>
      </c>
      <c r="Z322" s="136">
        <v>0</v>
      </c>
      <c r="AA322" s="137">
        <f t="shared" si="33"/>
        <v>0</v>
      </c>
      <c r="AR322" s="16" t="s">
        <v>461</v>
      </c>
      <c r="AT322" s="16" t="s">
        <v>199</v>
      </c>
      <c r="AU322" s="16" t="s">
        <v>126</v>
      </c>
      <c r="AY322" s="16" t="s">
        <v>120</v>
      </c>
      <c r="BE322" s="138">
        <f t="shared" si="34"/>
        <v>0</v>
      </c>
      <c r="BF322" s="138">
        <f t="shared" si="35"/>
        <v>0</v>
      </c>
      <c r="BG322" s="138">
        <f t="shared" si="36"/>
        <v>0</v>
      </c>
      <c r="BH322" s="138">
        <f t="shared" si="37"/>
        <v>0</v>
      </c>
      <c r="BI322" s="138">
        <f t="shared" si="38"/>
        <v>0</v>
      </c>
      <c r="BJ322" s="16" t="s">
        <v>126</v>
      </c>
      <c r="BK322" s="139">
        <f t="shared" si="39"/>
        <v>0</v>
      </c>
      <c r="BL322" s="16" t="s">
        <v>461</v>
      </c>
      <c r="BM322" s="16" t="s">
        <v>580</v>
      </c>
    </row>
    <row r="323" spans="2:65" s="1" customFormat="1" ht="31.5" customHeight="1" x14ac:dyDescent="0.3">
      <c r="B323" s="129"/>
      <c r="C323" s="130" t="s">
        <v>581</v>
      </c>
      <c r="D323" s="130" t="s">
        <v>121</v>
      </c>
      <c r="E323" s="131" t="s">
        <v>582</v>
      </c>
      <c r="F323" s="226" t="s">
        <v>583</v>
      </c>
      <c r="G323" s="227"/>
      <c r="H323" s="227"/>
      <c r="I323" s="227"/>
      <c r="J323" s="132" t="s">
        <v>258</v>
      </c>
      <c r="K323" s="133">
        <v>182</v>
      </c>
      <c r="L323" s="228"/>
      <c r="M323" s="227"/>
      <c r="N323" s="228">
        <f t="shared" si="30"/>
        <v>0</v>
      </c>
      <c r="O323" s="227"/>
      <c r="P323" s="227"/>
      <c r="Q323" s="227"/>
      <c r="R323" s="134"/>
      <c r="T323" s="135" t="s">
        <v>3</v>
      </c>
      <c r="U323" s="39" t="s">
        <v>40</v>
      </c>
      <c r="V323" s="136">
        <v>3.2500000000000001E-2</v>
      </c>
      <c r="W323" s="136">
        <f t="shared" si="31"/>
        <v>5.915</v>
      </c>
      <c r="X323" s="136">
        <v>0</v>
      </c>
      <c r="Y323" s="136">
        <f t="shared" si="32"/>
        <v>0</v>
      </c>
      <c r="Z323" s="136">
        <v>0</v>
      </c>
      <c r="AA323" s="137">
        <f t="shared" si="33"/>
        <v>0</v>
      </c>
      <c r="AR323" s="16" t="s">
        <v>425</v>
      </c>
      <c r="AT323" s="16" t="s">
        <v>121</v>
      </c>
      <c r="AU323" s="16" t="s">
        <v>126</v>
      </c>
      <c r="AY323" s="16" t="s">
        <v>120</v>
      </c>
      <c r="BE323" s="138">
        <f t="shared" si="34"/>
        <v>0</v>
      </c>
      <c r="BF323" s="138">
        <f t="shared" si="35"/>
        <v>0</v>
      </c>
      <c r="BG323" s="138">
        <f t="shared" si="36"/>
        <v>0</v>
      </c>
      <c r="BH323" s="138">
        <f t="shared" si="37"/>
        <v>0</v>
      </c>
      <c r="BI323" s="138">
        <f t="shared" si="38"/>
        <v>0</v>
      </c>
      <c r="BJ323" s="16" t="s">
        <v>126</v>
      </c>
      <c r="BK323" s="139">
        <f t="shared" si="39"/>
        <v>0</v>
      </c>
      <c r="BL323" s="16" t="s">
        <v>425</v>
      </c>
      <c r="BM323" s="16" t="s">
        <v>584</v>
      </c>
    </row>
    <row r="324" spans="2:65" s="1" customFormat="1" ht="22.5" customHeight="1" x14ac:dyDescent="0.3">
      <c r="B324" s="129"/>
      <c r="C324" s="164" t="s">
        <v>585</v>
      </c>
      <c r="D324" s="164" t="s">
        <v>199</v>
      </c>
      <c r="E324" s="165" t="s">
        <v>586</v>
      </c>
      <c r="F324" s="243" t="s">
        <v>587</v>
      </c>
      <c r="G324" s="244"/>
      <c r="H324" s="244"/>
      <c r="I324" s="244"/>
      <c r="J324" s="166" t="s">
        <v>258</v>
      </c>
      <c r="K324" s="167">
        <v>182</v>
      </c>
      <c r="L324" s="245"/>
      <c r="M324" s="244"/>
      <c r="N324" s="245">
        <f t="shared" si="30"/>
        <v>0</v>
      </c>
      <c r="O324" s="227"/>
      <c r="P324" s="227"/>
      <c r="Q324" s="227"/>
      <c r="R324" s="134"/>
      <c r="T324" s="135" t="s">
        <v>3</v>
      </c>
      <c r="U324" s="39" t="s">
        <v>40</v>
      </c>
      <c r="V324" s="136">
        <v>0</v>
      </c>
      <c r="W324" s="136">
        <f t="shared" si="31"/>
        <v>0</v>
      </c>
      <c r="X324" s="136">
        <v>2.1000000000000001E-4</v>
      </c>
      <c r="Y324" s="136">
        <f t="shared" si="32"/>
        <v>3.8220000000000004E-2</v>
      </c>
      <c r="Z324" s="136">
        <v>0</v>
      </c>
      <c r="AA324" s="137">
        <f t="shared" si="33"/>
        <v>0</v>
      </c>
      <c r="AR324" s="16" t="s">
        <v>461</v>
      </c>
      <c r="AT324" s="16" t="s">
        <v>199</v>
      </c>
      <c r="AU324" s="16" t="s">
        <v>126</v>
      </c>
      <c r="AY324" s="16" t="s">
        <v>120</v>
      </c>
      <c r="BE324" s="138">
        <f t="shared" si="34"/>
        <v>0</v>
      </c>
      <c r="BF324" s="138">
        <f t="shared" si="35"/>
        <v>0</v>
      </c>
      <c r="BG324" s="138">
        <f t="shared" si="36"/>
        <v>0</v>
      </c>
      <c r="BH324" s="138">
        <f t="shared" si="37"/>
        <v>0</v>
      </c>
      <c r="BI324" s="138">
        <f t="shared" si="38"/>
        <v>0</v>
      </c>
      <c r="BJ324" s="16" t="s">
        <v>126</v>
      </c>
      <c r="BK324" s="139">
        <f t="shared" si="39"/>
        <v>0</v>
      </c>
      <c r="BL324" s="16" t="s">
        <v>461</v>
      </c>
      <c r="BM324" s="16" t="s">
        <v>588</v>
      </c>
    </row>
    <row r="325" spans="2:65" s="9" customFormat="1" ht="37.35" customHeight="1" x14ac:dyDescent="0.35">
      <c r="B325" s="118"/>
      <c r="C325" s="119"/>
      <c r="D325" s="120" t="s">
        <v>104</v>
      </c>
      <c r="E325" s="120"/>
      <c r="F325" s="120"/>
      <c r="G325" s="120"/>
      <c r="H325" s="120"/>
      <c r="I325" s="120"/>
      <c r="J325" s="120"/>
      <c r="K325" s="120"/>
      <c r="L325" s="120"/>
      <c r="M325" s="120"/>
      <c r="N325" s="253">
        <f>BK325</f>
        <v>0</v>
      </c>
      <c r="O325" s="254"/>
      <c r="P325" s="254"/>
      <c r="Q325" s="254"/>
      <c r="R325" s="121"/>
      <c r="T325" s="122"/>
      <c r="U325" s="119"/>
      <c r="V325" s="119"/>
      <c r="W325" s="123">
        <f>SUM(W326:W335)</f>
        <v>0</v>
      </c>
      <c r="X325" s="119"/>
      <c r="Y325" s="123">
        <f>SUM(Y326:Y335)</f>
        <v>0</v>
      </c>
      <c r="Z325" s="119"/>
      <c r="AA325" s="124">
        <f>SUM(AA326:AA335)</f>
        <v>0</v>
      </c>
      <c r="AR325" s="125" t="s">
        <v>125</v>
      </c>
      <c r="AT325" s="126" t="s">
        <v>72</v>
      </c>
      <c r="AU325" s="126" t="s">
        <v>73</v>
      </c>
      <c r="AY325" s="125" t="s">
        <v>120</v>
      </c>
      <c r="BK325" s="127">
        <f>SUM(BK326:BK335)</f>
        <v>0</v>
      </c>
    </row>
    <row r="326" spans="2:65" s="1" customFormat="1" ht="22.5" customHeight="1" x14ac:dyDescent="0.3">
      <c r="B326" s="129"/>
      <c r="C326" s="130" t="s">
        <v>589</v>
      </c>
      <c r="D326" s="130" t="s">
        <v>121</v>
      </c>
      <c r="E326" s="131" t="s">
        <v>590</v>
      </c>
      <c r="F326" s="248" t="s">
        <v>632</v>
      </c>
      <c r="G326" s="249"/>
      <c r="H326" s="249"/>
      <c r="I326" s="249"/>
      <c r="J326" s="132" t="s">
        <v>211</v>
      </c>
      <c r="K326" s="133">
        <v>9</v>
      </c>
      <c r="L326" s="228"/>
      <c r="M326" s="227"/>
      <c r="N326" s="228">
        <f t="shared" ref="N326:N335" si="40">ROUND(L326*K326,3)</f>
        <v>0</v>
      </c>
      <c r="O326" s="227"/>
      <c r="P326" s="227"/>
      <c r="Q326" s="227"/>
      <c r="R326" s="134"/>
      <c r="T326" s="135" t="s">
        <v>3</v>
      </c>
      <c r="U326" s="39" t="s">
        <v>40</v>
      </c>
      <c r="V326" s="136">
        <v>0</v>
      </c>
      <c r="W326" s="136">
        <f t="shared" ref="W326:W335" si="41">V326*K326</f>
        <v>0</v>
      </c>
      <c r="X326" s="136">
        <v>0</v>
      </c>
      <c r="Y326" s="136">
        <f t="shared" ref="Y326:Y335" si="42">X326*K326</f>
        <v>0</v>
      </c>
      <c r="Z326" s="136">
        <v>0</v>
      </c>
      <c r="AA326" s="137">
        <f t="shared" ref="AA326:AA335" si="43">Z326*K326</f>
        <v>0</v>
      </c>
      <c r="AR326" s="16" t="s">
        <v>591</v>
      </c>
      <c r="AT326" s="16" t="s">
        <v>121</v>
      </c>
      <c r="AU326" s="16" t="s">
        <v>77</v>
      </c>
      <c r="AY326" s="16" t="s">
        <v>120</v>
      </c>
      <c r="BE326" s="138">
        <f t="shared" ref="BE326:BE335" si="44">IF(U326="základná",N326,0)</f>
        <v>0</v>
      </c>
      <c r="BF326" s="138">
        <f t="shared" ref="BF326:BF335" si="45">IF(U326="znížená",N326,0)</f>
        <v>0</v>
      </c>
      <c r="BG326" s="138">
        <f t="shared" ref="BG326:BG335" si="46">IF(U326="zákl. prenesená",N326,0)</f>
        <v>0</v>
      </c>
      <c r="BH326" s="138">
        <f t="shared" ref="BH326:BH335" si="47">IF(U326="zníž. prenesená",N326,0)</f>
        <v>0</v>
      </c>
      <c r="BI326" s="138">
        <f t="shared" ref="BI326:BI335" si="48">IF(U326="nulová",N326,0)</f>
        <v>0</v>
      </c>
      <c r="BJ326" s="16" t="s">
        <v>126</v>
      </c>
      <c r="BK326" s="139">
        <f t="shared" ref="BK326:BK335" si="49">ROUND(L326*K326,3)</f>
        <v>0</v>
      </c>
      <c r="BL326" s="16" t="s">
        <v>591</v>
      </c>
      <c r="BM326" s="16" t="s">
        <v>592</v>
      </c>
    </row>
    <row r="327" spans="2:65" s="1" customFormat="1" ht="22.5" customHeight="1" x14ac:dyDescent="0.3">
      <c r="B327" s="129"/>
      <c r="C327" s="130" t="s">
        <v>593</v>
      </c>
      <c r="D327" s="130" t="s">
        <v>121</v>
      </c>
      <c r="E327" s="131" t="s">
        <v>594</v>
      </c>
      <c r="F327" s="248" t="s">
        <v>630</v>
      </c>
      <c r="G327" s="249"/>
      <c r="H327" s="249"/>
      <c r="I327" s="249"/>
      <c r="J327" s="132" t="s">
        <v>211</v>
      </c>
      <c r="K327" s="133">
        <v>1</v>
      </c>
      <c r="L327" s="228"/>
      <c r="M327" s="227"/>
      <c r="N327" s="228">
        <f t="shared" si="40"/>
        <v>0</v>
      </c>
      <c r="O327" s="227"/>
      <c r="P327" s="227"/>
      <c r="Q327" s="227"/>
      <c r="R327" s="134"/>
      <c r="T327" s="135" t="s">
        <v>3</v>
      </c>
      <c r="U327" s="39" t="s">
        <v>40</v>
      </c>
      <c r="V327" s="136">
        <v>0</v>
      </c>
      <c r="W327" s="136">
        <f t="shared" si="41"/>
        <v>0</v>
      </c>
      <c r="X327" s="136">
        <v>0</v>
      </c>
      <c r="Y327" s="136">
        <f t="shared" si="42"/>
        <v>0</v>
      </c>
      <c r="Z327" s="136">
        <v>0</v>
      </c>
      <c r="AA327" s="137">
        <f t="shared" si="43"/>
        <v>0</v>
      </c>
      <c r="AR327" s="16" t="s">
        <v>591</v>
      </c>
      <c r="AT327" s="16" t="s">
        <v>121</v>
      </c>
      <c r="AU327" s="16" t="s">
        <v>77</v>
      </c>
      <c r="AY327" s="16" t="s">
        <v>120</v>
      </c>
      <c r="BE327" s="138">
        <f t="shared" si="44"/>
        <v>0</v>
      </c>
      <c r="BF327" s="138">
        <f t="shared" si="45"/>
        <v>0</v>
      </c>
      <c r="BG327" s="138">
        <f t="shared" si="46"/>
        <v>0</v>
      </c>
      <c r="BH327" s="138">
        <f t="shared" si="47"/>
        <v>0</v>
      </c>
      <c r="BI327" s="138">
        <f t="shared" si="48"/>
        <v>0</v>
      </c>
      <c r="BJ327" s="16" t="s">
        <v>126</v>
      </c>
      <c r="BK327" s="139">
        <f t="shared" si="49"/>
        <v>0</v>
      </c>
      <c r="BL327" s="16" t="s">
        <v>591</v>
      </c>
      <c r="BM327" s="16" t="s">
        <v>595</v>
      </c>
    </row>
    <row r="328" spans="2:65" s="1" customFormat="1" ht="22.5" customHeight="1" x14ac:dyDescent="0.3">
      <c r="B328" s="129"/>
      <c r="C328" s="130" t="s">
        <v>596</v>
      </c>
      <c r="D328" s="130" t="s">
        <v>121</v>
      </c>
      <c r="E328" s="131" t="s">
        <v>597</v>
      </c>
      <c r="F328" s="248" t="s">
        <v>631</v>
      </c>
      <c r="G328" s="249"/>
      <c r="H328" s="249"/>
      <c r="I328" s="249"/>
      <c r="J328" s="132" t="s">
        <v>211</v>
      </c>
      <c r="K328" s="133">
        <v>2</v>
      </c>
      <c r="L328" s="228"/>
      <c r="M328" s="227"/>
      <c r="N328" s="228">
        <f t="shared" si="40"/>
        <v>0</v>
      </c>
      <c r="O328" s="227"/>
      <c r="P328" s="227"/>
      <c r="Q328" s="227"/>
      <c r="R328" s="134"/>
      <c r="T328" s="135" t="s">
        <v>3</v>
      </c>
      <c r="U328" s="39" t="s">
        <v>40</v>
      </c>
      <c r="V328" s="136">
        <v>0</v>
      </c>
      <c r="W328" s="136">
        <f t="shared" si="41"/>
        <v>0</v>
      </c>
      <c r="X328" s="136">
        <v>0</v>
      </c>
      <c r="Y328" s="136">
        <f t="shared" si="42"/>
        <v>0</v>
      </c>
      <c r="Z328" s="136">
        <v>0</v>
      </c>
      <c r="AA328" s="137">
        <f t="shared" si="43"/>
        <v>0</v>
      </c>
      <c r="AR328" s="16" t="s">
        <v>591</v>
      </c>
      <c r="AT328" s="16" t="s">
        <v>121</v>
      </c>
      <c r="AU328" s="16" t="s">
        <v>77</v>
      </c>
      <c r="AY328" s="16" t="s">
        <v>120</v>
      </c>
      <c r="BE328" s="138">
        <f t="shared" si="44"/>
        <v>0</v>
      </c>
      <c r="BF328" s="138">
        <f t="shared" si="45"/>
        <v>0</v>
      </c>
      <c r="BG328" s="138">
        <f t="shared" si="46"/>
        <v>0</v>
      </c>
      <c r="BH328" s="138">
        <f t="shared" si="47"/>
        <v>0</v>
      </c>
      <c r="BI328" s="138">
        <f t="shared" si="48"/>
        <v>0</v>
      </c>
      <c r="BJ328" s="16" t="s">
        <v>126</v>
      </c>
      <c r="BK328" s="139">
        <f t="shared" si="49"/>
        <v>0</v>
      </c>
      <c r="BL328" s="16" t="s">
        <v>591</v>
      </c>
      <c r="BM328" s="16" t="s">
        <v>598</v>
      </c>
    </row>
    <row r="329" spans="2:65" s="1" customFormat="1" ht="22.5" customHeight="1" x14ac:dyDescent="0.3">
      <c r="B329" s="129"/>
      <c r="C329" s="130" t="s">
        <v>599</v>
      </c>
      <c r="D329" s="130" t="s">
        <v>121</v>
      </c>
      <c r="E329" s="131" t="s">
        <v>600</v>
      </c>
      <c r="F329" s="248" t="s">
        <v>633</v>
      </c>
      <c r="G329" s="249"/>
      <c r="H329" s="249"/>
      <c r="I329" s="249"/>
      <c r="J329" s="132" t="s">
        <v>211</v>
      </c>
      <c r="K329" s="133">
        <v>1</v>
      </c>
      <c r="L329" s="228"/>
      <c r="M329" s="227"/>
      <c r="N329" s="228">
        <f t="shared" si="40"/>
        <v>0</v>
      </c>
      <c r="O329" s="227"/>
      <c r="P329" s="227"/>
      <c r="Q329" s="227"/>
      <c r="R329" s="134"/>
      <c r="T329" s="135" t="s">
        <v>3</v>
      </c>
      <c r="U329" s="39" t="s">
        <v>40</v>
      </c>
      <c r="V329" s="136">
        <v>0</v>
      </c>
      <c r="W329" s="136">
        <f t="shared" si="41"/>
        <v>0</v>
      </c>
      <c r="X329" s="136">
        <v>0</v>
      </c>
      <c r="Y329" s="136">
        <f t="shared" si="42"/>
        <v>0</v>
      </c>
      <c r="Z329" s="136">
        <v>0</v>
      </c>
      <c r="AA329" s="137">
        <f t="shared" si="43"/>
        <v>0</v>
      </c>
      <c r="AR329" s="16" t="s">
        <v>591</v>
      </c>
      <c r="AT329" s="16" t="s">
        <v>121</v>
      </c>
      <c r="AU329" s="16" t="s">
        <v>77</v>
      </c>
      <c r="AY329" s="16" t="s">
        <v>120</v>
      </c>
      <c r="BE329" s="138">
        <f t="shared" si="44"/>
        <v>0</v>
      </c>
      <c r="BF329" s="138">
        <f t="shared" si="45"/>
        <v>0</v>
      </c>
      <c r="BG329" s="138">
        <f t="shared" si="46"/>
        <v>0</v>
      </c>
      <c r="BH329" s="138">
        <f t="shared" si="47"/>
        <v>0</v>
      </c>
      <c r="BI329" s="138">
        <f t="shared" si="48"/>
        <v>0</v>
      </c>
      <c r="BJ329" s="16" t="s">
        <v>126</v>
      </c>
      <c r="BK329" s="139">
        <f t="shared" si="49"/>
        <v>0</v>
      </c>
      <c r="BL329" s="16" t="s">
        <v>591</v>
      </c>
      <c r="BM329" s="16" t="s">
        <v>601</v>
      </c>
    </row>
    <row r="330" spans="2:65" s="1" customFormat="1" ht="22.5" customHeight="1" x14ac:dyDescent="0.3">
      <c r="B330" s="129"/>
      <c r="C330" s="130" t="s">
        <v>602</v>
      </c>
      <c r="D330" s="130" t="s">
        <v>121</v>
      </c>
      <c r="E330" s="131" t="s">
        <v>603</v>
      </c>
      <c r="F330" s="248" t="s">
        <v>634</v>
      </c>
      <c r="G330" s="249"/>
      <c r="H330" s="249"/>
      <c r="I330" s="249"/>
      <c r="J330" s="132" t="s">
        <v>211</v>
      </c>
      <c r="K330" s="133">
        <v>7</v>
      </c>
      <c r="L330" s="228"/>
      <c r="M330" s="227"/>
      <c r="N330" s="228">
        <f t="shared" si="40"/>
        <v>0</v>
      </c>
      <c r="O330" s="227"/>
      <c r="P330" s="227"/>
      <c r="Q330" s="227"/>
      <c r="R330" s="134"/>
      <c r="T330" s="135" t="s">
        <v>3</v>
      </c>
      <c r="U330" s="39" t="s">
        <v>40</v>
      </c>
      <c r="V330" s="136">
        <v>0</v>
      </c>
      <c r="W330" s="136">
        <f t="shared" si="41"/>
        <v>0</v>
      </c>
      <c r="X330" s="136">
        <v>0</v>
      </c>
      <c r="Y330" s="136">
        <f t="shared" si="42"/>
        <v>0</v>
      </c>
      <c r="Z330" s="136">
        <v>0</v>
      </c>
      <c r="AA330" s="137">
        <f t="shared" si="43"/>
        <v>0</v>
      </c>
      <c r="AR330" s="16" t="s">
        <v>591</v>
      </c>
      <c r="AT330" s="16" t="s">
        <v>121</v>
      </c>
      <c r="AU330" s="16" t="s">
        <v>77</v>
      </c>
      <c r="AY330" s="16" t="s">
        <v>120</v>
      </c>
      <c r="BE330" s="138">
        <f t="shared" si="44"/>
        <v>0</v>
      </c>
      <c r="BF330" s="138">
        <f t="shared" si="45"/>
        <v>0</v>
      </c>
      <c r="BG330" s="138">
        <f t="shared" si="46"/>
        <v>0</v>
      </c>
      <c r="BH330" s="138">
        <f t="shared" si="47"/>
        <v>0</v>
      </c>
      <c r="BI330" s="138">
        <f t="shared" si="48"/>
        <v>0</v>
      </c>
      <c r="BJ330" s="16" t="s">
        <v>126</v>
      </c>
      <c r="BK330" s="139">
        <f t="shared" si="49"/>
        <v>0</v>
      </c>
      <c r="BL330" s="16" t="s">
        <v>591</v>
      </c>
      <c r="BM330" s="16" t="s">
        <v>604</v>
      </c>
    </row>
    <row r="331" spans="2:65" s="1" customFormat="1" ht="22.5" customHeight="1" x14ac:dyDescent="0.3">
      <c r="B331" s="129"/>
      <c r="C331" s="130" t="s">
        <v>605</v>
      </c>
      <c r="D331" s="130" t="s">
        <v>121</v>
      </c>
      <c r="E331" s="131" t="s">
        <v>606</v>
      </c>
      <c r="F331" s="248" t="s">
        <v>635</v>
      </c>
      <c r="G331" s="249"/>
      <c r="H331" s="249"/>
      <c r="I331" s="249"/>
      <c r="J331" s="132" t="s">
        <v>211</v>
      </c>
      <c r="K331" s="133">
        <v>1</v>
      </c>
      <c r="L331" s="228"/>
      <c r="M331" s="227"/>
      <c r="N331" s="228">
        <f t="shared" si="40"/>
        <v>0</v>
      </c>
      <c r="O331" s="227"/>
      <c r="P331" s="227"/>
      <c r="Q331" s="227"/>
      <c r="R331" s="134"/>
      <c r="T331" s="135" t="s">
        <v>3</v>
      </c>
      <c r="U331" s="39" t="s">
        <v>40</v>
      </c>
      <c r="V331" s="136">
        <v>0</v>
      </c>
      <c r="W331" s="136">
        <f t="shared" si="41"/>
        <v>0</v>
      </c>
      <c r="X331" s="136">
        <v>0</v>
      </c>
      <c r="Y331" s="136">
        <f t="shared" si="42"/>
        <v>0</v>
      </c>
      <c r="Z331" s="136">
        <v>0</v>
      </c>
      <c r="AA331" s="137">
        <f t="shared" si="43"/>
        <v>0</v>
      </c>
      <c r="AR331" s="16" t="s">
        <v>591</v>
      </c>
      <c r="AT331" s="16" t="s">
        <v>121</v>
      </c>
      <c r="AU331" s="16" t="s">
        <v>77</v>
      </c>
      <c r="AY331" s="16" t="s">
        <v>120</v>
      </c>
      <c r="BE331" s="138">
        <f t="shared" si="44"/>
        <v>0</v>
      </c>
      <c r="BF331" s="138">
        <f t="shared" si="45"/>
        <v>0</v>
      </c>
      <c r="BG331" s="138">
        <f t="shared" si="46"/>
        <v>0</v>
      </c>
      <c r="BH331" s="138">
        <f t="shared" si="47"/>
        <v>0</v>
      </c>
      <c r="BI331" s="138">
        <f t="shared" si="48"/>
        <v>0</v>
      </c>
      <c r="BJ331" s="16" t="s">
        <v>126</v>
      </c>
      <c r="BK331" s="139">
        <f t="shared" si="49"/>
        <v>0</v>
      </c>
      <c r="BL331" s="16" t="s">
        <v>591</v>
      </c>
      <c r="BM331" s="16" t="s">
        <v>607</v>
      </c>
    </row>
    <row r="332" spans="2:65" s="1" customFormat="1" ht="22.5" customHeight="1" x14ac:dyDescent="0.3">
      <c r="B332" s="129"/>
      <c r="C332" s="130" t="s">
        <v>608</v>
      </c>
      <c r="D332" s="130" t="s">
        <v>121</v>
      </c>
      <c r="E332" s="131" t="s">
        <v>609</v>
      </c>
      <c r="F332" s="248" t="s">
        <v>636</v>
      </c>
      <c r="G332" s="249"/>
      <c r="H332" s="249"/>
      <c r="I332" s="249"/>
      <c r="J332" s="132" t="s">
        <v>211</v>
      </c>
      <c r="K332" s="133">
        <v>4</v>
      </c>
      <c r="L332" s="228"/>
      <c r="M332" s="227"/>
      <c r="N332" s="228">
        <f t="shared" si="40"/>
        <v>0</v>
      </c>
      <c r="O332" s="227"/>
      <c r="P332" s="227"/>
      <c r="Q332" s="227"/>
      <c r="R332" s="134"/>
      <c r="T332" s="135" t="s">
        <v>3</v>
      </c>
      <c r="U332" s="39" t="s">
        <v>40</v>
      </c>
      <c r="V332" s="136">
        <v>0</v>
      </c>
      <c r="W332" s="136">
        <f t="shared" si="41"/>
        <v>0</v>
      </c>
      <c r="X332" s="136">
        <v>0</v>
      </c>
      <c r="Y332" s="136">
        <f t="shared" si="42"/>
        <v>0</v>
      </c>
      <c r="Z332" s="136">
        <v>0</v>
      </c>
      <c r="AA332" s="137">
        <f t="shared" si="43"/>
        <v>0</v>
      </c>
      <c r="AR332" s="16" t="s">
        <v>591</v>
      </c>
      <c r="AT332" s="16" t="s">
        <v>121</v>
      </c>
      <c r="AU332" s="16" t="s">
        <v>77</v>
      </c>
      <c r="AY332" s="16" t="s">
        <v>120</v>
      </c>
      <c r="BE332" s="138">
        <f t="shared" si="44"/>
        <v>0</v>
      </c>
      <c r="BF332" s="138">
        <f t="shared" si="45"/>
        <v>0</v>
      </c>
      <c r="BG332" s="138">
        <f t="shared" si="46"/>
        <v>0</v>
      </c>
      <c r="BH332" s="138">
        <f t="shared" si="47"/>
        <v>0</v>
      </c>
      <c r="BI332" s="138">
        <f t="shared" si="48"/>
        <v>0</v>
      </c>
      <c r="BJ332" s="16" t="s">
        <v>126</v>
      </c>
      <c r="BK332" s="139">
        <f t="shared" si="49"/>
        <v>0</v>
      </c>
      <c r="BL332" s="16" t="s">
        <v>591</v>
      </c>
      <c r="BM332" s="16" t="s">
        <v>610</v>
      </c>
    </row>
    <row r="333" spans="2:65" s="1" customFormat="1" ht="22.5" customHeight="1" x14ac:dyDescent="0.3">
      <c r="B333" s="129"/>
      <c r="C333" s="130" t="s">
        <v>611</v>
      </c>
      <c r="D333" s="130" t="s">
        <v>121</v>
      </c>
      <c r="E333" s="131" t="s">
        <v>612</v>
      </c>
      <c r="F333" s="226" t="s">
        <v>613</v>
      </c>
      <c r="G333" s="227"/>
      <c r="H333" s="227"/>
      <c r="I333" s="227"/>
      <c r="J333" s="132" t="s">
        <v>614</v>
      </c>
      <c r="K333" s="133">
        <v>3</v>
      </c>
      <c r="L333" s="228"/>
      <c r="M333" s="227"/>
      <c r="N333" s="228">
        <f t="shared" si="40"/>
        <v>0</v>
      </c>
      <c r="O333" s="227"/>
      <c r="P333" s="227"/>
      <c r="Q333" s="227"/>
      <c r="R333" s="134"/>
      <c r="T333" s="135" t="s">
        <v>3</v>
      </c>
      <c r="U333" s="39" t="s">
        <v>40</v>
      </c>
      <c r="V333" s="136">
        <v>0</v>
      </c>
      <c r="W333" s="136">
        <f t="shared" si="41"/>
        <v>0</v>
      </c>
      <c r="X333" s="136">
        <v>0</v>
      </c>
      <c r="Y333" s="136">
        <f t="shared" si="42"/>
        <v>0</v>
      </c>
      <c r="Z333" s="136">
        <v>0</v>
      </c>
      <c r="AA333" s="137">
        <f t="shared" si="43"/>
        <v>0</v>
      </c>
      <c r="AR333" s="16" t="s">
        <v>591</v>
      </c>
      <c r="AT333" s="16" t="s">
        <v>121</v>
      </c>
      <c r="AU333" s="16" t="s">
        <v>77</v>
      </c>
      <c r="AY333" s="16" t="s">
        <v>120</v>
      </c>
      <c r="BE333" s="138">
        <f t="shared" si="44"/>
        <v>0</v>
      </c>
      <c r="BF333" s="138">
        <f t="shared" si="45"/>
        <v>0</v>
      </c>
      <c r="BG333" s="138">
        <f t="shared" si="46"/>
        <v>0</v>
      </c>
      <c r="BH333" s="138">
        <f t="shared" si="47"/>
        <v>0</v>
      </c>
      <c r="BI333" s="138">
        <f t="shared" si="48"/>
        <v>0</v>
      </c>
      <c r="BJ333" s="16" t="s">
        <v>126</v>
      </c>
      <c r="BK333" s="139">
        <f t="shared" si="49"/>
        <v>0</v>
      </c>
      <c r="BL333" s="16" t="s">
        <v>591</v>
      </c>
      <c r="BM333" s="16" t="s">
        <v>615</v>
      </c>
    </row>
    <row r="334" spans="2:65" s="1" customFormat="1" ht="22.5" customHeight="1" x14ac:dyDescent="0.3">
      <c r="B334" s="129"/>
      <c r="C334" s="164" t="s">
        <v>12</v>
      </c>
      <c r="D334" s="164" t="s">
        <v>199</v>
      </c>
      <c r="E334" s="165" t="s">
        <v>616</v>
      </c>
      <c r="F334" s="243" t="s">
        <v>617</v>
      </c>
      <c r="G334" s="244"/>
      <c r="H334" s="244"/>
      <c r="I334" s="244"/>
      <c r="J334" s="166" t="s">
        <v>614</v>
      </c>
      <c r="K334" s="167">
        <v>6</v>
      </c>
      <c r="L334" s="245"/>
      <c r="M334" s="244"/>
      <c r="N334" s="245">
        <f t="shared" si="40"/>
        <v>0</v>
      </c>
      <c r="O334" s="227"/>
      <c r="P334" s="227"/>
      <c r="Q334" s="227"/>
      <c r="R334" s="134"/>
      <c r="T334" s="135" t="s">
        <v>3</v>
      </c>
      <c r="U334" s="39" t="s">
        <v>40</v>
      </c>
      <c r="V334" s="136">
        <v>0</v>
      </c>
      <c r="W334" s="136">
        <f t="shared" si="41"/>
        <v>0</v>
      </c>
      <c r="X334" s="136">
        <v>0</v>
      </c>
      <c r="Y334" s="136">
        <f t="shared" si="42"/>
        <v>0</v>
      </c>
      <c r="Z334" s="136">
        <v>0</v>
      </c>
      <c r="AA334" s="137">
        <f t="shared" si="43"/>
        <v>0</v>
      </c>
      <c r="AR334" s="16" t="s">
        <v>591</v>
      </c>
      <c r="AT334" s="16" t="s">
        <v>199</v>
      </c>
      <c r="AU334" s="16" t="s">
        <v>77</v>
      </c>
      <c r="AY334" s="16" t="s">
        <v>120</v>
      </c>
      <c r="BE334" s="138">
        <f t="shared" si="44"/>
        <v>0</v>
      </c>
      <c r="BF334" s="138">
        <f t="shared" si="45"/>
        <v>0</v>
      </c>
      <c r="BG334" s="138">
        <f t="shared" si="46"/>
        <v>0</v>
      </c>
      <c r="BH334" s="138">
        <f t="shared" si="47"/>
        <v>0</v>
      </c>
      <c r="BI334" s="138">
        <f t="shared" si="48"/>
        <v>0</v>
      </c>
      <c r="BJ334" s="16" t="s">
        <v>126</v>
      </c>
      <c r="BK334" s="139">
        <f t="shared" si="49"/>
        <v>0</v>
      </c>
      <c r="BL334" s="16" t="s">
        <v>591</v>
      </c>
      <c r="BM334" s="16" t="s">
        <v>618</v>
      </c>
    </row>
    <row r="335" spans="2:65" s="1" customFormat="1" ht="22.5" customHeight="1" x14ac:dyDescent="0.3">
      <c r="B335" s="129"/>
      <c r="C335" s="130" t="s">
        <v>619</v>
      </c>
      <c r="D335" s="130" t="s">
        <v>121</v>
      </c>
      <c r="E335" s="131" t="s">
        <v>620</v>
      </c>
      <c r="F335" s="226" t="s">
        <v>621</v>
      </c>
      <c r="G335" s="227"/>
      <c r="H335" s="227"/>
      <c r="I335" s="227"/>
      <c r="J335" s="132" t="s">
        <v>614</v>
      </c>
      <c r="K335" s="133">
        <v>7</v>
      </c>
      <c r="L335" s="228"/>
      <c r="M335" s="227"/>
      <c r="N335" s="228">
        <f t="shared" si="40"/>
        <v>0</v>
      </c>
      <c r="O335" s="227"/>
      <c r="P335" s="227"/>
      <c r="Q335" s="227"/>
      <c r="R335" s="134"/>
      <c r="T335" s="135" t="s">
        <v>3</v>
      </c>
      <c r="U335" s="168" t="s">
        <v>40</v>
      </c>
      <c r="V335" s="169">
        <v>0</v>
      </c>
      <c r="W335" s="169">
        <f t="shared" si="41"/>
        <v>0</v>
      </c>
      <c r="X335" s="169">
        <v>0</v>
      </c>
      <c r="Y335" s="169">
        <f t="shared" si="42"/>
        <v>0</v>
      </c>
      <c r="Z335" s="169">
        <v>0</v>
      </c>
      <c r="AA335" s="170">
        <f t="shared" si="43"/>
        <v>0</v>
      </c>
      <c r="AR335" s="16" t="s">
        <v>591</v>
      </c>
      <c r="AT335" s="16" t="s">
        <v>121</v>
      </c>
      <c r="AU335" s="16" t="s">
        <v>77</v>
      </c>
      <c r="AY335" s="16" t="s">
        <v>120</v>
      </c>
      <c r="BE335" s="138">
        <f t="shared" si="44"/>
        <v>0</v>
      </c>
      <c r="BF335" s="138">
        <f t="shared" si="45"/>
        <v>0</v>
      </c>
      <c r="BG335" s="138">
        <f t="shared" si="46"/>
        <v>0</v>
      </c>
      <c r="BH335" s="138">
        <f t="shared" si="47"/>
        <v>0</v>
      </c>
      <c r="BI335" s="138">
        <f t="shared" si="48"/>
        <v>0</v>
      </c>
      <c r="BJ335" s="16" t="s">
        <v>126</v>
      </c>
      <c r="BK335" s="139">
        <f t="shared" si="49"/>
        <v>0</v>
      </c>
      <c r="BL335" s="16" t="s">
        <v>591</v>
      </c>
      <c r="BM335" s="16" t="s">
        <v>622</v>
      </c>
    </row>
    <row r="336" spans="2:65" s="1" customFormat="1" ht="6.95" customHeight="1" x14ac:dyDescent="0.3">
      <c r="B336" s="54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</row>
  </sheetData>
  <mergeCells count="502">
    <mergeCell ref="S2:AC2"/>
    <mergeCell ref="N257:Q257"/>
    <mergeCell ref="N271:Q271"/>
    <mergeCell ref="N273:Q273"/>
    <mergeCell ref="N274:Q274"/>
    <mergeCell ref="N289:Q289"/>
    <mergeCell ref="N290:Q290"/>
    <mergeCell ref="N317:Q317"/>
    <mergeCell ref="N325:Q325"/>
    <mergeCell ref="M117:Q117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M116:Q116"/>
    <mergeCell ref="N89:Q89"/>
    <mergeCell ref="N90:Q90"/>
    <mergeCell ref="N91:Q91"/>
    <mergeCell ref="N92:Q92"/>
    <mergeCell ref="N93:Q93"/>
    <mergeCell ref="H1:K1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23:I323"/>
    <mergeCell ref="L323:M323"/>
    <mergeCell ref="N323:Q323"/>
    <mergeCell ref="F324:I324"/>
    <mergeCell ref="L324:M324"/>
    <mergeCell ref="N324:Q324"/>
    <mergeCell ref="F326:I326"/>
    <mergeCell ref="L326:M326"/>
    <mergeCell ref="N326:Q326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16:I316"/>
    <mergeCell ref="L316:M316"/>
    <mergeCell ref="N316:Q316"/>
    <mergeCell ref="F318:I318"/>
    <mergeCell ref="L318:M318"/>
    <mergeCell ref="N318:Q318"/>
    <mergeCell ref="F319:I319"/>
    <mergeCell ref="L319:M319"/>
    <mergeCell ref="N319:Q319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7:I287"/>
    <mergeCell ref="L287:M287"/>
    <mergeCell ref="N287:Q287"/>
    <mergeCell ref="F288:I288"/>
    <mergeCell ref="L288:M288"/>
    <mergeCell ref="N288:Q288"/>
    <mergeCell ref="F291:I291"/>
    <mergeCell ref="L291:M291"/>
    <mergeCell ref="N291:Q29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L286:M286"/>
    <mergeCell ref="N286:Q286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2:I272"/>
    <mergeCell ref="L272:M272"/>
    <mergeCell ref="N272:Q272"/>
    <mergeCell ref="F275:I275"/>
    <mergeCell ref="L275:M275"/>
    <mergeCell ref="N275:Q275"/>
    <mergeCell ref="F276:I276"/>
    <mergeCell ref="F277:I277"/>
    <mergeCell ref="F278:I278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3:I263"/>
    <mergeCell ref="L263:M263"/>
    <mergeCell ref="N263:Q263"/>
    <mergeCell ref="F264:I264"/>
    <mergeCell ref="F265:I265"/>
    <mergeCell ref="F266:I266"/>
    <mergeCell ref="F267:I267"/>
    <mergeCell ref="L267:M267"/>
    <mergeCell ref="N267:Q267"/>
    <mergeCell ref="F258:I258"/>
    <mergeCell ref="L258:M258"/>
    <mergeCell ref="N258:Q258"/>
    <mergeCell ref="F259:I259"/>
    <mergeCell ref="F260:I260"/>
    <mergeCell ref="F261:I261"/>
    <mergeCell ref="F262:I262"/>
    <mergeCell ref="L262:M262"/>
    <mergeCell ref="N262:Q262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3:I243"/>
    <mergeCell ref="F244:I244"/>
    <mergeCell ref="L244:M244"/>
    <mergeCell ref="N244:Q244"/>
    <mergeCell ref="F246:I246"/>
    <mergeCell ref="L246:M246"/>
    <mergeCell ref="N246:Q246"/>
    <mergeCell ref="F247:I247"/>
    <mergeCell ref="L247:M247"/>
    <mergeCell ref="N247:Q247"/>
    <mergeCell ref="N245:Q245"/>
    <mergeCell ref="F238:I238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L237:M237"/>
    <mergeCell ref="N237:Q237"/>
    <mergeCell ref="F228:I228"/>
    <mergeCell ref="F229:I229"/>
    <mergeCell ref="F230:I230"/>
    <mergeCell ref="F231:I231"/>
    <mergeCell ref="L231:M231"/>
    <mergeCell ref="N231:Q231"/>
    <mergeCell ref="F232:I232"/>
    <mergeCell ref="L232:M232"/>
    <mergeCell ref="N232:Q232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13:I213"/>
    <mergeCell ref="F214:I214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N215:Q21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F185:I185"/>
    <mergeCell ref="L185:M185"/>
    <mergeCell ref="N185:Q185"/>
    <mergeCell ref="F187:I187"/>
    <mergeCell ref="L187:M187"/>
    <mergeCell ref="N187:Q187"/>
    <mergeCell ref="F188:I188"/>
    <mergeCell ref="F189:I189"/>
    <mergeCell ref="F190:I190"/>
    <mergeCell ref="N186:Q186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F145:I145"/>
    <mergeCell ref="F133:I133"/>
    <mergeCell ref="L133:M133"/>
    <mergeCell ref="N133:Q133"/>
    <mergeCell ref="F134:I134"/>
    <mergeCell ref="F135:I135"/>
    <mergeCell ref="F136:I136"/>
    <mergeCell ref="F137:I137"/>
    <mergeCell ref="F138:I138"/>
    <mergeCell ref="L138:M138"/>
    <mergeCell ref="N138:Q138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F132:I132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N120:Q120"/>
    <mergeCell ref="N121:Q121"/>
    <mergeCell ref="N122:Q122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19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112 - Multifunkčné ihrisk...</vt:lpstr>
      <vt:lpstr>'112 - Multifunkčné ihrisk...'!Názvy_tlače</vt:lpstr>
      <vt:lpstr>'Rekapitulácia stavby'!Názvy_tlače</vt:lpstr>
      <vt:lpstr>'112 - Multifunkčné ihrisk...'!Oblasť_tlače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Fontány</dc:creator>
  <cp:lastModifiedBy>Vladimír Lipovský</cp:lastModifiedBy>
  <dcterms:created xsi:type="dcterms:W3CDTF">2017-11-10T13:17:31Z</dcterms:created>
  <dcterms:modified xsi:type="dcterms:W3CDTF">2017-11-13T13:41:08Z</dcterms:modified>
</cp:coreProperties>
</file>